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showInkAnnotation="0" defaultThemeVersion="124226"/>
  <xr:revisionPtr revIDLastSave="0" documentId="8_{1B3EFA7D-769B-4C8E-A537-028B92B7DD2C}" xr6:coauthVersionLast="44" xr6:coauthVersionMax="44" xr10:uidLastSave="{00000000-0000-0000-0000-000000000000}"/>
  <bookViews>
    <workbookView xWindow="444" yWindow="1152" windowWidth="22596" windowHeight="11124" xr2:uid="{00000000-000D-0000-FFFF-FFFF00000000}"/>
  </bookViews>
  <sheets>
    <sheet name="Instructions" sheetId="7" r:id="rId1"/>
    <sheet name="Reactivation" sheetId="4" r:id="rId2"/>
  </sheets>
  <definedNames>
    <definedName name="_Hlk42018023" localSheetId="0">Instructions!#REF!</definedName>
    <definedName name="_xlnm.Print_Area" localSheetId="0">Instructions!$A$1:$A$37</definedName>
    <definedName name="_xlnm.Print_Area" localSheetId="1">Reactivation!$B$1:$K$53</definedName>
    <definedName name="_xlnm.Print_Titles" localSheetId="1">Reactivation!$1:$1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4" l="1"/>
  <c r="F63" i="4"/>
  <c r="F66" i="4" l="1"/>
  <c r="K8" i="4" s="1"/>
  <c r="E66" i="4"/>
  <c r="J35" i="4" l="1"/>
  <c r="J36" i="4"/>
  <c r="J37" i="4"/>
  <c r="J38" i="4"/>
  <c r="J39" i="4"/>
  <c r="K35" i="4"/>
  <c r="K36" i="4"/>
  <c r="K37" i="4"/>
  <c r="K38" i="4"/>
  <c r="K39" i="4"/>
  <c r="J34" i="4"/>
  <c r="J33" i="4"/>
  <c r="K33" i="4"/>
  <c r="K34" i="4"/>
  <c r="J46" i="4"/>
  <c r="K46" i="4" s="1"/>
  <c r="K40" i="4" l="1"/>
  <c r="J47" i="4"/>
  <c r="K47" i="4" s="1"/>
  <c r="J45" i="4"/>
  <c r="K45" i="4" s="1"/>
  <c r="K48" i="4" l="1"/>
  <c r="F67" i="4"/>
  <c r="F60" i="4"/>
  <c r="F61" i="4"/>
  <c r="F62" i="4"/>
  <c r="K26" i="4" l="1"/>
  <c r="K12" i="4"/>
  <c r="K20" i="4"/>
  <c r="K9" i="4"/>
  <c r="K19" i="4"/>
  <c r="K18" i="4"/>
  <c r="K17" i="4"/>
  <c r="K28" i="4"/>
  <c r="K27" i="4"/>
  <c r="E67" i="4"/>
  <c r="I11" i="4"/>
  <c r="K11" i="4" s="1"/>
  <c r="K29" i="4" l="1"/>
  <c r="K21" i="4"/>
  <c r="I10" i="4"/>
  <c r="K10" i="4" s="1"/>
  <c r="K13" i="4" s="1"/>
  <c r="K51" i="4" s="1"/>
</calcChain>
</file>

<file path=xl/sharedStrings.xml><?xml version="1.0" encoding="utf-8"?>
<sst xmlns="http://schemas.openxmlformats.org/spreadsheetml/2006/main" count="129" uniqueCount="107">
  <si>
    <t>Brushing</t>
  </si>
  <si>
    <t>Labour</t>
  </si>
  <si>
    <t>Labourer</t>
  </si>
  <si>
    <t>Faller With Power Saw</t>
  </si>
  <si>
    <t>Equipment Rates</t>
  </si>
  <si>
    <t>Grader</t>
  </si>
  <si>
    <t>Ditching</t>
  </si>
  <si>
    <t>Features</t>
  </si>
  <si>
    <t>Cost:</t>
  </si>
  <si>
    <t>Days</t>
  </si>
  <si>
    <t>Skidder</t>
  </si>
  <si>
    <t>Hand Falling with Spotter</t>
  </si>
  <si>
    <t>Equipment Use</t>
  </si>
  <si>
    <t>Snag Falling</t>
  </si>
  <si>
    <t>Dist
(km)</t>
  </si>
  <si>
    <t>Bobcat with 
Brushing Attachment</t>
  </si>
  <si>
    <t>Skidder
(hrs)</t>
  </si>
  <si>
    <t>Cost
($)</t>
  </si>
  <si>
    <t>Y</t>
  </si>
  <si>
    <t>Grader Productivity
(hrs/km)</t>
  </si>
  <si>
    <t>Rate/km</t>
  </si>
  <si>
    <t>Snagfaller
(hrs)</t>
  </si>
  <si>
    <t>Spotter
(hrs)</t>
  </si>
  <si>
    <t>Bulldozer Productivity
(hrs/km)</t>
  </si>
  <si>
    <t>Tractor with
Brushing Head</t>
  </si>
  <si>
    <t>Moderate snag falling 3-6km per day</t>
  </si>
  <si>
    <t>Light snag falling &gt;6km per day</t>
  </si>
  <si>
    <t>Category</t>
  </si>
  <si>
    <t>Distance
(km)</t>
  </si>
  <si>
    <t>Category with Side Slope</t>
  </si>
  <si>
    <t>Excavator</t>
  </si>
  <si>
    <t>Rate/Hour</t>
  </si>
  <si>
    <r>
      <t xml:space="preserve">(Template with standard machines and productivities accepted by Ministry of FLNRORD, - </t>
    </r>
    <r>
      <rPr>
        <b/>
        <sz val="11"/>
        <rFont val="Calibri"/>
        <family val="2"/>
        <scheme val="minor"/>
      </rPr>
      <t>July 1, 2020</t>
    </r>
    <r>
      <rPr>
        <sz val="11"/>
        <rFont val="Calibri"/>
        <family val="2"/>
        <scheme val="minor"/>
      </rPr>
      <t>)</t>
    </r>
  </si>
  <si>
    <t>Brushing equipment used. Light brushing of the roadside and ditchline to improve the line of sight.</t>
  </si>
  <si>
    <t>Existing Ditchline</t>
  </si>
  <si>
    <t>Bulldozer used to establishing a new ditchline (includes creating a new ditchline resulting in a wider running surface and a new cut slope angle)</t>
  </si>
  <si>
    <t>Engineered Cost Estimate (ECE) Item I - Road Reactivation</t>
  </si>
  <si>
    <r>
      <rPr>
        <b/>
        <i/>
        <sz val="11"/>
        <rFont val="Calibri"/>
        <family val="2"/>
        <scheme val="minor"/>
      </rPr>
      <t>Brushing Head on Tractor</t>
    </r>
    <r>
      <rPr>
        <i/>
        <sz val="11"/>
        <rFont val="Calibri"/>
        <family val="2"/>
        <scheme val="minor"/>
      </rPr>
      <t xml:space="preserve"> - Based on estimated average cost for a brushing head on a tractor
from Blue Book section 15.2 - class 2 crawler tractor. 5 hours/km productivity.</t>
    </r>
  </si>
  <si>
    <t>Bulldozer - Based on Cat D8T</t>
  </si>
  <si>
    <t>Equipment Rates (Blue Book)</t>
  </si>
  <si>
    <t>Heavy snag falling &lt;3km per day (Will likely be based on steepness of slope or number of snags)</t>
  </si>
  <si>
    <r>
      <rPr>
        <b/>
        <i/>
        <sz val="11"/>
        <rFont val="Calibri"/>
        <family val="2"/>
        <scheme val="minor"/>
      </rPr>
      <t xml:space="preserve">Bobcat with Brushing Attachment </t>
    </r>
    <r>
      <rPr>
        <i/>
        <sz val="11"/>
        <rFont val="Calibri"/>
        <family val="2"/>
        <scheme val="minor"/>
      </rPr>
      <t>- Based on estimated average cost for a bobcat with a brushing attachment from Blue Book Section 7.1 -class 3 bobcat rate plus hydrolic brush cutter sawhead. 1 hour/km productivity.</t>
    </r>
  </si>
  <si>
    <t>Culverts</t>
  </si>
  <si>
    <t>Circular Pipe Length (m)</t>
  </si>
  <si>
    <t>Circular Pipe Diameter (m)</t>
  </si>
  <si>
    <t>Number</t>
  </si>
  <si>
    <t>PART A: INSTALLED CULVERT COST ESTIMATE ($)</t>
  </si>
  <si>
    <t>Culvert length (m)</t>
  </si>
  <si>
    <t>Equivalent Round Diameter</t>
  </si>
  <si>
    <r>
      <t>X-Sectional Area (m</t>
    </r>
    <r>
      <rPr>
        <b/>
        <vertAlign val="superscript"/>
        <sz val="10"/>
        <color theme="1"/>
        <rFont val="Arial"/>
        <family val="2"/>
      </rPr>
      <t>2</t>
    </r>
    <r>
      <rPr>
        <b/>
        <sz val="10"/>
        <color theme="1"/>
        <rFont val="Arial"/>
        <family val="2"/>
      </rPr>
      <t>)</t>
    </r>
  </si>
  <si>
    <t>Instructions</t>
  </si>
  <si>
    <t>General</t>
  </si>
  <si>
    <t>-For each segment of road(s) select the appropriate Category and Length of road.</t>
  </si>
  <si>
    <t xml:space="preserve">-Estimate the number of days of machine time required for each segment of the road.  </t>
  </si>
  <si>
    <t>Mobilization/Demobilization</t>
  </si>
  <si>
    <t>N</t>
  </si>
  <si>
    <t>Rate/Hour (after fuel adjustment)</t>
  </si>
  <si>
    <t>Lowbed - average of 7,8,9 axle configs</t>
  </si>
  <si>
    <t>Hours</t>
  </si>
  <si>
    <t>Equipment</t>
  </si>
  <si>
    <t>July 2020 IAM Culvert Cost Lookup Table</t>
  </si>
  <si>
    <t>Item I - Road Reactivation</t>
  </si>
  <si>
    <t>Culvert Cost
($)</t>
  </si>
  <si>
    <t>New Ditchline and Cutslope Angle &gt;45%</t>
  </si>
  <si>
    <t>New Ditchline and Cutslope Angle 26-45%</t>
  </si>
  <si>
    <t>New Ditchline and Cutslope Angle 0-25%</t>
  </si>
  <si>
    <t>Lowbed Rate</t>
  </si>
  <si>
    <t>Total Road Reactivation Cost Estimate</t>
  </si>
  <si>
    <t>Brushing equipment used. Less than 50% of the road running surface is occupied by brush up to 10cm in diameter (A Bobcat with brushing attachment may also be required if the road is too narrow and the tractor cannot brush the center of road).</t>
  </si>
  <si>
    <t>Grader and Bulldozer used.  More than 50% of the road running surface is occupied by brush up to 10cm in diameter.</t>
  </si>
  <si>
    <t>Description of Road Reactivation Activity:</t>
  </si>
  <si>
    <t>Road Surface Only</t>
  </si>
  <si>
    <t>Roadside and Ditchline Only</t>
  </si>
  <si>
    <t>Roadside, Ditchline and Road Surface</t>
  </si>
  <si>
    <t>-Equipment use - for removing large logs and debris from the road surface and ditchline.</t>
  </si>
  <si>
    <t xml:space="preserve">-if more than one category is used, please provided a description of the different sections or identify them on the appraisal map. </t>
  </si>
  <si>
    <t>Grader used.  Light brushing of the roadside and ditchline; less than 50% of the road running surface is occupied by brush up to 10cm in diameter.</t>
  </si>
  <si>
    <t>Bulldozer or Grader used.  Less than 50% of the road running surface is occupied by brush up to 10cm in diameter.</t>
  </si>
  <si>
    <t>Bulldozer or Grader used to re-establishing the existing ditchline (or grader acceptable)</t>
  </si>
  <si>
    <t>Road Name/Section/Identifier</t>
  </si>
  <si>
    <t xml:space="preserve">-Estimate the number of days of hand falling required for each segment of the road.  </t>
  </si>
  <si>
    <t>-Select the appropriate Category and Length for each section of road.</t>
  </si>
  <si>
    <t xml:space="preserve">-If more than one category is used, please provided a description of the different sections or identify them on the appraisal map. </t>
  </si>
  <si>
    <t>-Please review the Interior ECE Procedures document for information and requirements for Engineered Cost Estimates.</t>
  </si>
  <si>
    <t>-Road Reactivation section lengths must be greater than or equal to 0.1 km.</t>
  </si>
  <si>
    <t xml:space="preserve">-This template must not be adjusted for costs or productivity. </t>
  </si>
  <si>
    <t xml:space="preserve">-Other activity costs (such as grass seeding, signage, etc.) cannot be added. </t>
  </si>
  <si>
    <r>
      <t xml:space="preserve">-PHARM requires evidence the work was completed </t>
    </r>
    <r>
      <rPr>
        <u/>
        <sz val="11"/>
        <color theme="1"/>
        <rFont val="Calibri"/>
        <family val="2"/>
        <scheme val="minor"/>
      </rPr>
      <t>and that the appropriate categories are chosen</t>
    </r>
    <r>
      <rPr>
        <sz val="11"/>
        <color theme="1"/>
        <rFont val="Calibri"/>
        <family val="2"/>
        <scheme val="minor"/>
      </rPr>
      <t>. Photo documentation is strongly encouraged.</t>
    </r>
  </si>
  <si>
    <t>-Three categories are provided in the template so an estimate for varying difficulty/productivity can entered for multiple segments making up the road(s).</t>
  </si>
  <si>
    <t>-Select the number, size and length of culverts required for the road reactivation project(s).</t>
  </si>
  <si>
    <t>-Estimate the hours to mob/demob the equipment to the site.</t>
  </si>
  <si>
    <t>(i.e. more than one category may be used if segments of the road have different features and brushing treatments needed).</t>
  </si>
  <si>
    <t>(i.e. more than one category may be used if segments of the road have different features and ditching treatments needed).</t>
  </si>
  <si>
    <t>Rate/km (after fuel adjustment)</t>
  </si>
  <si>
    <t>Excavator Productivity
(hrs/km)</t>
  </si>
  <si>
    <t>Bulldozer and Excavator used to establishing a new ditchline (includes creating a new ditchline resulting in a wider running surface and a new cut slope angle)</t>
  </si>
  <si>
    <t>Excavator
(hrs)</t>
  </si>
  <si>
    <t>Road 1 +556m</t>
  </si>
  <si>
    <t>tractor and bobcat for brushing</t>
  </si>
  <si>
    <t xml:space="preserve"> (i.e. adjacent tabular road projects or other ECE development projects).</t>
  </si>
  <si>
    <t>Rate per Hour Equipment Fuel Adjustment</t>
  </si>
  <si>
    <t>Off-Road</t>
  </si>
  <si>
    <t>On-Road</t>
  </si>
  <si>
    <t>(Note: Alt-Enter to create a line break)</t>
  </si>
  <si>
    <t>Interior Engineered Cost Estimate Procedures - July 1, 2020 (V.3)</t>
  </si>
  <si>
    <r>
      <t xml:space="preserve">Note: </t>
    </r>
    <r>
      <rPr>
        <sz val="11"/>
        <color theme="1"/>
        <rFont val="Calibri"/>
        <family val="2"/>
        <scheme val="minor"/>
      </rPr>
      <t xml:space="preserve">July 1, 2020 </t>
    </r>
    <r>
      <rPr>
        <u/>
        <sz val="11"/>
        <color theme="1"/>
        <rFont val="Calibri"/>
        <family val="2"/>
        <scheme val="minor"/>
      </rPr>
      <t>V.3</t>
    </r>
    <r>
      <rPr>
        <sz val="11"/>
        <color theme="1"/>
        <rFont val="Calibri"/>
        <family val="2"/>
        <scheme val="minor"/>
      </rPr>
      <t xml:space="preserve"> replaces  original version (only change - low bed and grader now have an on-road fuel adjustments instead of an off-road adjustment)</t>
    </r>
  </si>
  <si>
    <t xml:space="preserve">-Mob and demob costs may be included only if the transportation of the equipment has not already been accounted for in the appraisal.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</si>
</sst>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quot;$&quot;#,##0.00\)"/>
    <numFmt numFmtId="165" formatCode="_(&quot;$&quot;* #,##0.00_);_(&quot;$&quot;* \(#,##0.00\);_(&quot;$&quot;* &quot;-&quot;??_);_(@_)"/>
    <numFmt numFmtId="166" formatCode="&quot;$&quot;#,##0.00"/>
    <numFmt numFmtId="167" formatCode="0.0"/>
  </numFmts>
  <fonts count="23" x14ac:knownFonts="1">
    <font>
      <sz val="11"/>
      <color theme="1"/>
      <name val="Calibri"/>
      <family val="2"/>
      <scheme val="minor"/>
    </font>
    <font>
      <sz val="10"/>
      <name val="Arial"/>
      <family val="2"/>
    </font>
    <font>
      <sz val="10"/>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
      <b/>
      <i/>
      <sz val="11"/>
      <name val="Calibri"/>
      <family val="2"/>
      <scheme val="minor"/>
    </font>
    <font>
      <u/>
      <sz val="11"/>
      <name val="Calibri"/>
      <family val="2"/>
      <scheme val="minor"/>
    </font>
    <font>
      <sz val="11"/>
      <color theme="1"/>
      <name val="Calibri"/>
      <family val="2"/>
      <scheme val="minor"/>
    </font>
    <font>
      <b/>
      <sz val="11"/>
      <color theme="1"/>
      <name val="Calibri"/>
      <family val="2"/>
      <scheme val="minor"/>
    </font>
    <font>
      <b/>
      <sz val="16"/>
      <name val="Calibri"/>
      <family val="2"/>
      <scheme val="minor"/>
    </font>
    <font>
      <b/>
      <sz val="10"/>
      <color theme="1"/>
      <name val="Arial"/>
      <family val="2"/>
    </font>
    <font>
      <b/>
      <vertAlign val="superscript"/>
      <sz val="10"/>
      <color theme="1"/>
      <name val="Arial"/>
      <family val="2"/>
    </font>
    <font>
      <sz val="10"/>
      <color theme="1"/>
      <name val="Arial"/>
      <family val="2"/>
    </font>
    <font>
      <sz val="10"/>
      <color rgb="FF000000"/>
      <name val="Arial"/>
      <family val="2"/>
    </font>
    <font>
      <b/>
      <sz val="11.5"/>
      <color theme="1"/>
      <name val="Calibri"/>
      <family val="2"/>
      <scheme val="minor"/>
    </font>
    <font>
      <sz val="11.5"/>
      <color theme="1"/>
      <name val="Calibri"/>
      <family val="2"/>
      <scheme val="minor"/>
    </font>
    <font>
      <u/>
      <sz val="11"/>
      <color theme="1"/>
      <name val="Calibri"/>
      <family val="2"/>
      <scheme val="minor"/>
    </font>
    <font>
      <sz val="12"/>
      <color rgb="FF000000"/>
      <name val="Calibri"/>
      <family val="2"/>
      <scheme val="minor"/>
    </font>
    <font>
      <b/>
      <sz val="16"/>
      <color theme="1"/>
      <name val="Calibri"/>
      <family val="2"/>
      <scheme val="minor"/>
    </font>
    <font>
      <b/>
      <sz val="16"/>
      <color rgb="FF000000"/>
      <name val="Calibri"/>
      <family val="2"/>
      <scheme val="minor"/>
    </font>
    <font>
      <b/>
      <u/>
      <sz val="1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165" fontId="2" fillId="0" borderId="0" applyFont="0" applyFill="0" applyBorder="0" applyAlignment="0" applyProtection="0"/>
    <xf numFmtId="165" fontId="1" fillId="0" borderId="0" applyFont="0" applyFill="0" applyBorder="0" applyAlignment="0" applyProtection="0"/>
    <xf numFmtId="43" fontId="9" fillId="0" borderId="0" applyFont="0" applyFill="0" applyBorder="0" applyAlignment="0" applyProtection="0"/>
  </cellStyleXfs>
  <cellXfs count="111">
    <xf numFmtId="0" fontId="0" fillId="0" borderId="0" xfId="0"/>
    <xf numFmtId="0" fontId="5" fillId="0" borderId="0" xfId="1" applyFont="1" applyAlignment="1" applyProtection="1">
      <alignment horizontal="center" vertical="center"/>
    </xf>
    <xf numFmtId="0" fontId="5" fillId="2" borderId="3" xfId="1" applyFont="1" applyFill="1" applyBorder="1" applyAlignment="1" applyProtection="1">
      <alignment horizontal="center" vertical="center"/>
    </xf>
    <xf numFmtId="0" fontId="5" fillId="2" borderId="3" xfId="1" quotePrefix="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5" fillId="0" borderId="0" xfId="1" applyFont="1" applyAlignment="1" applyProtection="1">
      <alignment horizontal="left" vertical="top"/>
    </xf>
    <xf numFmtId="0" fontId="7" fillId="2" borderId="3" xfId="1" applyFont="1" applyFill="1" applyBorder="1" applyAlignment="1" applyProtection="1">
      <alignment horizontal="center" vertical="center"/>
    </xf>
    <xf numFmtId="0" fontId="5" fillId="3" borderId="3" xfId="1" applyFont="1" applyFill="1" applyBorder="1" applyAlignment="1" applyProtection="1">
      <alignment horizontal="center" vertical="center" wrapText="1"/>
      <protection locked="0"/>
    </xf>
    <xf numFmtId="0" fontId="6" fillId="2" borderId="3" xfId="1" quotePrefix="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37" fontId="5" fillId="3" borderId="3" xfId="1" applyNumberFormat="1" applyFont="1" applyFill="1" applyBorder="1" applyAlignment="1" applyProtection="1">
      <alignment horizontal="center" vertical="center" wrapText="1"/>
      <protection locked="0"/>
    </xf>
    <xf numFmtId="0" fontId="20" fillId="0" borderId="0" xfId="0" applyFont="1" applyProtection="1"/>
    <xf numFmtId="0" fontId="0" fillId="0" borderId="0" xfId="0" applyFont="1" applyProtection="1"/>
    <xf numFmtId="0" fontId="21"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0" fillId="0" borderId="0" xfId="0" quotePrefix="1" applyFont="1" applyProtection="1"/>
    <xf numFmtId="0" fontId="0" fillId="0" borderId="0" xfId="0" quotePrefix="1" applyFont="1" applyProtection="1"/>
    <xf numFmtId="0" fontId="10" fillId="0" borderId="0" xfId="0" applyFont="1" applyProtection="1"/>
    <xf numFmtId="0" fontId="16" fillId="0" borderId="0" xfId="0" applyFont="1" applyAlignment="1" applyProtection="1">
      <alignment vertical="center"/>
    </xf>
    <xf numFmtId="0" fontId="17" fillId="0" borderId="0" xfId="0" applyFont="1" applyAlignment="1" applyProtection="1">
      <alignment vertical="center"/>
    </xf>
    <xf numFmtId="0" fontId="0" fillId="0" borderId="0" xfId="0" quotePrefix="1" applyFont="1" applyFill="1" applyProtection="1"/>
    <xf numFmtId="0" fontId="5" fillId="3" borderId="3"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5" fillId="0" borderId="0" xfId="1" applyFont="1" applyAlignment="1" applyProtection="1">
      <alignment horizontal="left" vertical="top" indent="1"/>
    </xf>
    <xf numFmtId="0" fontId="5" fillId="0" borderId="0" xfId="1" applyFont="1" applyFill="1" applyAlignment="1" applyProtection="1">
      <alignment horizontal="left" vertical="top" indent="1"/>
    </xf>
    <xf numFmtId="0" fontId="5" fillId="0" borderId="0" xfId="1" applyFont="1" applyBorder="1" applyAlignment="1" applyProtection="1">
      <alignment horizontal="left" vertical="top" indent="1"/>
    </xf>
    <xf numFmtId="0" fontId="4" fillId="0" borderId="0" xfId="1" applyFont="1" applyAlignment="1" applyProtection="1">
      <alignment horizontal="left" indent="1"/>
    </xf>
    <xf numFmtId="0" fontId="5" fillId="0" borderId="0" xfId="1" applyFont="1" applyAlignment="1" applyProtection="1">
      <alignment horizontal="left" vertical="center" indent="1"/>
    </xf>
    <xf numFmtId="0" fontId="11" fillId="0" borderId="0" xfId="1" applyFont="1" applyAlignment="1" applyProtection="1">
      <alignment horizontal="left" vertical="center" indent="1"/>
    </xf>
    <xf numFmtId="0" fontId="3" fillId="0" borderId="0" xfId="1" applyFont="1" applyAlignment="1" applyProtection="1">
      <alignment horizontal="left" vertical="center" indent="1"/>
    </xf>
    <xf numFmtId="0" fontId="5" fillId="0" borderId="0" xfId="1" applyFont="1" applyFill="1" applyAlignment="1" applyProtection="1">
      <alignment horizontal="left" vertical="center" indent="1"/>
    </xf>
    <xf numFmtId="0" fontId="7" fillId="2" borderId="3" xfId="1" applyFont="1" applyFill="1" applyBorder="1" applyAlignment="1" applyProtection="1">
      <alignment horizontal="left" vertical="center" wrapText="1" indent="1"/>
    </xf>
    <xf numFmtId="0" fontId="5" fillId="0" borderId="0" xfId="1" applyFont="1" applyFill="1" applyAlignment="1" applyProtection="1">
      <alignment horizontal="left" vertical="center" wrapText="1" indent="1"/>
    </xf>
    <xf numFmtId="0" fontId="5" fillId="0" borderId="0" xfId="1" applyFont="1" applyAlignment="1" applyProtection="1">
      <alignment horizontal="left" vertical="center" wrapText="1" indent="1"/>
    </xf>
    <xf numFmtId="0" fontId="8" fillId="2" borderId="3" xfId="1" quotePrefix="1" applyFont="1" applyFill="1" applyBorder="1" applyAlignment="1" applyProtection="1">
      <alignment horizontal="left" vertical="center" wrapText="1" indent="1"/>
    </xf>
    <xf numFmtId="0" fontId="5" fillId="2" borderId="3" xfId="1" applyFont="1" applyFill="1" applyBorder="1" applyAlignment="1" applyProtection="1">
      <alignment horizontal="left" vertical="center" wrapText="1" indent="1"/>
    </xf>
    <xf numFmtId="0" fontId="5" fillId="2" borderId="3" xfId="1" quotePrefix="1" applyFont="1" applyFill="1" applyBorder="1" applyAlignment="1" applyProtection="1">
      <alignment horizontal="left" vertical="center" wrapText="1" indent="1"/>
    </xf>
    <xf numFmtId="0" fontId="3" fillId="2" borderId="4" xfId="1" applyFont="1" applyFill="1" applyBorder="1" applyAlignment="1" applyProtection="1">
      <alignment horizontal="left" vertical="center" indent="1"/>
    </xf>
    <xf numFmtId="0" fontId="11" fillId="0" borderId="0" xfId="1" applyFont="1" applyAlignment="1" applyProtection="1">
      <alignment horizontal="left" indent="1"/>
    </xf>
    <xf numFmtId="0" fontId="5" fillId="2" borderId="3" xfId="1" applyFont="1" applyFill="1" applyBorder="1" applyAlignment="1" applyProtection="1">
      <alignment horizontal="left" vertical="center" indent="1"/>
    </xf>
    <xf numFmtId="0" fontId="5" fillId="0" borderId="0" xfId="1" applyFont="1" applyBorder="1" applyAlignment="1" applyProtection="1">
      <alignment horizontal="left" vertical="center" indent="1"/>
    </xf>
    <xf numFmtId="0" fontId="0" fillId="0" borderId="0" xfId="0" applyAlignment="1" applyProtection="1">
      <alignment horizontal="left" indent="1"/>
    </xf>
    <xf numFmtId="0" fontId="3" fillId="2" borderId="2" xfId="1" applyFont="1" applyFill="1" applyBorder="1" applyAlignment="1" applyProtection="1">
      <alignment horizontal="left" vertical="center" indent="1"/>
    </xf>
    <xf numFmtId="0" fontId="3" fillId="2" borderId="3" xfId="1" applyFont="1" applyFill="1" applyBorder="1" applyAlignment="1" applyProtection="1">
      <alignment horizontal="left" vertical="center" wrapText="1" indent="1"/>
    </xf>
    <xf numFmtId="0" fontId="5" fillId="0" borderId="0" xfId="1" applyFont="1" applyFill="1" applyBorder="1" applyAlignment="1" applyProtection="1">
      <alignment horizontal="left" vertical="center" indent="1"/>
    </xf>
    <xf numFmtId="0" fontId="3" fillId="2" borderId="3" xfId="1" applyFont="1" applyFill="1" applyBorder="1" applyAlignment="1" applyProtection="1">
      <alignment horizontal="left" vertical="center" indent="1"/>
    </xf>
    <xf numFmtId="0" fontId="6" fillId="2" borderId="4" xfId="1" applyFont="1" applyFill="1" applyBorder="1" applyAlignment="1" applyProtection="1">
      <alignment horizontal="left" vertical="center" indent="1"/>
    </xf>
    <xf numFmtId="164" fontId="6" fillId="2" borderId="3" xfId="2" applyNumberFormat="1" applyFont="1" applyFill="1" applyBorder="1" applyAlignment="1" applyProtection="1">
      <alignment horizontal="left" vertical="center" indent="1"/>
    </xf>
    <xf numFmtId="0" fontId="8" fillId="0" borderId="0" xfId="1" applyFont="1" applyAlignment="1" applyProtection="1">
      <alignment horizontal="left" vertical="center" indent="1"/>
    </xf>
    <xf numFmtId="0" fontId="6" fillId="2" borderId="3" xfId="1" applyFont="1" applyFill="1" applyBorder="1" applyAlignment="1" applyProtection="1">
      <alignment horizontal="left" vertical="center" wrapText="1" indent="1"/>
    </xf>
    <xf numFmtId="166" fontId="6" fillId="2" borderId="3" xfId="1" applyNumberFormat="1" applyFont="1" applyFill="1" applyBorder="1" applyAlignment="1" applyProtection="1">
      <alignment horizontal="left" vertical="center" indent="1"/>
    </xf>
    <xf numFmtId="164" fontId="6" fillId="2" borderId="3" xfId="1" applyNumberFormat="1" applyFont="1" applyFill="1" applyBorder="1" applyAlignment="1" applyProtection="1">
      <alignment horizontal="left" vertical="center" indent="1"/>
    </xf>
    <xf numFmtId="0" fontId="6" fillId="2" borderId="3" xfId="1" applyFont="1" applyFill="1" applyBorder="1" applyAlignment="1" applyProtection="1">
      <alignment horizontal="left" vertical="center" indent="1"/>
    </xf>
    <xf numFmtId="0" fontId="10" fillId="0" borderId="0" xfId="0" applyFont="1" applyAlignment="1" applyProtection="1">
      <alignment horizontal="left" indent="1"/>
    </xf>
    <xf numFmtId="0" fontId="12" fillId="4" borderId="3" xfId="0" applyFont="1" applyFill="1" applyBorder="1" applyAlignment="1" applyProtection="1">
      <alignment horizontal="left" vertical="center" wrapText="1" indent="1"/>
    </xf>
    <xf numFmtId="167" fontId="12" fillId="4" borderId="3" xfId="0" applyNumberFormat="1" applyFont="1" applyFill="1" applyBorder="1" applyAlignment="1" applyProtection="1">
      <alignment horizontal="left" vertical="center" wrapText="1" indent="1"/>
    </xf>
    <xf numFmtId="2" fontId="12" fillId="4" borderId="3" xfId="0" applyNumberFormat="1" applyFont="1" applyFill="1" applyBorder="1" applyAlignment="1" applyProtection="1">
      <alignment horizontal="left" vertical="center" wrapText="1" indent="1"/>
    </xf>
    <xf numFmtId="0" fontId="0" fillId="4" borderId="3" xfId="0" applyFill="1" applyBorder="1" applyAlignment="1" applyProtection="1">
      <alignment horizontal="left" vertical="center" wrapText="1" indent="1"/>
    </xf>
    <xf numFmtId="0" fontId="14" fillId="4" borderId="3" xfId="0" applyFont="1" applyFill="1" applyBorder="1" applyAlignment="1" applyProtection="1">
      <alignment horizontal="left" vertical="center" wrapText="1" indent="1"/>
    </xf>
    <xf numFmtId="0" fontId="15" fillId="4" borderId="3" xfId="0" applyFont="1" applyFill="1" applyBorder="1" applyAlignment="1" applyProtection="1">
      <alignment horizontal="left" vertical="center" wrapText="1" indent="1"/>
    </xf>
    <xf numFmtId="43" fontId="5" fillId="2" borderId="3" xfId="4" applyNumberFormat="1" applyFont="1" applyFill="1" applyBorder="1" applyAlignment="1" applyProtection="1">
      <alignment horizontal="right" vertical="center"/>
    </xf>
    <xf numFmtId="43" fontId="3" fillId="2" borderId="3" xfId="4" applyNumberFormat="1" applyFont="1" applyFill="1" applyBorder="1" applyAlignment="1" applyProtection="1">
      <alignment horizontal="right" vertical="center"/>
    </xf>
    <xf numFmtId="0" fontId="3" fillId="0" borderId="0" xfId="1" applyFont="1" applyBorder="1" applyAlignment="1" applyProtection="1">
      <alignment horizontal="left" vertical="top"/>
    </xf>
    <xf numFmtId="0" fontId="5" fillId="0" borderId="11" xfId="1" applyFont="1" applyBorder="1" applyAlignment="1" applyProtection="1">
      <alignment horizontal="left" vertical="center" indent="1"/>
    </xf>
    <xf numFmtId="0" fontId="3" fillId="2" borderId="3" xfId="1" applyFont="1" applyFill="1" applyBorder="1" applyAlignment="1" applyProtection="1">
      <alignment horizontal="center" vertical="center"/>
    </xf>
    <xf numFmtId="0" fontId="3" fillId="2" borderId="3" xfId="1" applyFont="1" applyFill="1" applyBorder="1" applyAlignment="1" applyProtection="1">
      <alignment horizontal="center" vertical="center" wrapText="1"/>
    </xf>
    <xf numFmtId="0" fontId="0" fillId="3" borderId="3" xfId="0" applyFill="1" applyBorder="1" applyAlignment="1" applyProtection="1">
      <alignment horizontal="left" indent="1"/>
      <protection locked="0"/>
    </xf>
    <xf numFmtId="0" fontId="5" fillId="2" borderId="3" xfId="1" applyFont="1" applyFill="1" applyBorder="1" applyAlignment="1" applyProtection="1">
      <alignment horizontal="left" vertical="center" wrapText="1" indent="1"/>
    </xf>
    <xf numFmtId="0" fontId="7" fillId="2" borderId="3" xfId="1" applyFont="1" applyFill="1" applyBorder="1" applyAlignment="1" applyProtection="1">
      <alignment horizontal="center" vertical="center" wrapText="1"/>
    </xf>
    <xf numFmtId="0" fontId="7" fillId="2" borderId="3" xfId="1" applyFont="1" applyFill="1" applyBorder="1" applyAlignment="1" applyProtection="1">
      <alignment horizontal="left" vertical="center" wrapText="1" indent="1"/>
    </xf>
    <xf numFmtId="0" fontId="5" fillId="3" borderId="4"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3" xfId="1" applyFont="1" applyFill="1" applyBorder="1" applyAlignment="1" applyProtection="1">
      <alignment horizontal="center" vertical="center"/>
      <protection locked="0"/>
    </xf>
    <xf numFmtId="0" fontId="22" fillId="0" borderId="0" xfId="1" applyFont="1" applyAlignment="1" applyProtection="1">
      <alignment horizontal="left" vertical="top"/>
    </xf>
    <xf numFmtId="0" fontId="5" fillId="2" borderId="4" xfId="1" applyFont="1" applyFill="1" applyBorder="1" applyAlignment="1" applyProtection="1">
      <alignment horizontal="left" vertical="center" indent="1"/>
    </xf>
    <xf numFmtId="0" fontId="5" fillId="2" borderId="5" xfId="1" applyFont="1" applyFill="1" applyBorder="1" applyAlignment="1" applyProtection="1">
      <alignment horizontal="left" vertical="center" indent="1"/>
    </xf>
    <xf numFmtId="0" fontId="5" fillId="2" borderId="6" xfId="1" applyFont="1" applyFill="1" applyBorder="1" applyAlignment="1" applyProtection="1">
      <alignment horizontal="left" vertical="center" indent="1"/>
    </xf>
    <xf numFmtId="0" fontId="5" fillId="2" borderId="4" xfId="1" applyFont="1" applyFill="1" applyBorder="1" applyAlignment="1" applyProtection="1">
      <alignment horizontal="left" vertical="center" wrapText="1" indent="1"/>
    </xf>
    <xf numFmtId="0" fontId="5" fillId="2" borderId="5" xfId="1" applyFont="1" applyFill="1" applyBorder="1" applyAlignment="1" applyProtection="1">
      <alignment horizontal="left" vertical="center" wrapText="1" indent="1"/>
    </xf>
    <xf numFmtId="0" fontId="5" fillId="2" borderId="6" xfId="1" applyFont="1" applyFill="1" applyBorder="1" applyAlignment="1" applyProtection="1">
      <alignment horizontal="left" vertical="center" wrapText="1" indent="1"/>
    </xf>
    <xf numFmtId="0" fontId="5" fillId="3" borderId="4" xfId="1" applyFont="1" applyFill="1" applyBorder="1" applyAlignment="1" applyProtection="1">
      <alignment horizontal="left" vertical="top" wrapText="1"/>
      <protection locked="0"/>
    </xf>
    <xf numFmtId="0" fontId="5" fillId="3" borderId="5"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12" fillId="4" borderId="3" xfId="0" applyFont="1" applyFill="1" applyBorder="1" applyAlignment="1" applyProtection="1">
      <alignment horizontal="left" vertical="center" wrapText="1" inden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left" vertical="center" indent="1"/>
    </xf>
    <xf numFmtId="0" fontId="3" fillId="2" borderId="10" xfId="1" applyFont="1" applyFill="1" applyBorder="1" applyAlignment="1" applyProtection="1">
      <alignment horizontal="left" vertical="center" indent="1"/>
    </xf>
    <xf numFmtId="0" fontId="3" fillId="2" borderId="1" xfId="1" applyFont="1" applyFill="1" applyBorder="1" applyAlignment="1" applyProtection="1">
      <alignment horizontal="left" vertical="center" indent="1"/>
    </xf>
    <xf numFmtId="0" fontId="3" fillId="2" borderId="2" xfId="1" applyFont="1" applyFill="1" applyBorder="1" applyAlignment="1" applyProtection="1">
      <alignment horizontal="left" vertical="center" indent="1"/>
    </xf>
    <xf numFmtId="0" fontId="3" fillId="2" borderId="11" xfId="1" applyFont="1" applyFill="1" applyBorder="1" applyAlignment="1" applyProtection="1">
      <alignment horizontal="left" vertical="center" indent="1"/>
    </xf>
    <xf numFmtId="0" fontId="3" fillId="2" borderId="12" xfId="1" applyFont="1" applyFill="1" applyBorder="1" applyAlignment="1" applyProtection="1">
      <alignment horizontal="left" vertical="center" indent="1"/>
    </xf>
    <xf numFmtId="0" fontId="5" fillId="3" borderId="5" xfId="1" applyFont="1" applyFill="1" applyBorder="1" applyAlignment="1" applyProtection="1">
      <alignment horizontal="center" vertical="center"/>
      <protection locked="0"/>
    </xf>
    <xf numFmtId="0" fontId="3" fillId="2" borderId="4" xfId="1" applyFont="1" applyFill="1" applyBorder="1" applyAlignment="1" applyProtection="1">
      <alignment horizontal="left" vertical="center" indent="1"/>
    </xf>
    <xf numFmtId="0" fontId="3" fillId="2" borderId="5" xfId="1" applyFont="1" applyFill="1" applyBorder="1" applyAlignment="1" applyProtection="1">
      <alignment horizontal="left" vertical="center" indent="1"/>
    </xf>
    <xf numFmtId="0" fontId="3" fillId="2" borderId="6" xfId="1" applyFont="1" applyFill="1" applyBorder="1" applyAlignment="1" applyProtection="1">
      <alignment horizontal="left" vertical="center" indent="1"/>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5" fillId="3" borderId="4" xfId="1" applyFont="1" applyFill="1" applyBorder="1" applyAlignment="1" applyProtection="1">
      <alignment horizontal="left" vertical="center" indent="1"/>
      <protection locked="0"/>
    </xf>
    <xf numFmtId="0" fontId="5" fillId="3" borderId="5" xfId="1" applyFont="1" applyFill="1" applyBorder="1" applyAlignment="1" applyProtection="1">
      <alignment horizontal="left" vertical="center" indent="1"/>
      <protection locked="0"/>
    </xf>
    <xf numFmtId="0" fontId="5" fillId="3" borderId="6" xfId="1" applyFont="1" applyFill="1" applyBorder="1" applyAlignment="1" applyProtection="1">
      <alignment horizontal="left" vertical="center" indent="1"/>
      <protection locked="0"/>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7" fillId="2" borderId="3" xfId="1" applyFont="1" applyFill="1" applyBorder="1" applyAlignment="1" applyProtection="1">
      <alignment horizontal="left" vertical="center" indent="1"/>
    </xf>
    <xf numFmtId="0" fontId="7" fillId="2" borderId="4" xfId="1" applyFont="1" applyFill="1" applyBorder="1" applyAlignment="1" applyProtection="1">
      <alignment horizontal="left" vertical="center" indent="1"/>
    </xf>
    <xf numFmtId="0" fontId="7" fillId="2" borderId="5" xfId="1" applyFont="1" applyFill="1" applyBorder="1" applyAlignment="1" applyProtection="1">
      <alignment horizontal="left" vertical="center" indent="1"/>
    </xf>
    <xf numFmtId="0" fontId="7" fillId="2" borderId="6" xfId="1" applyFont="1" applyFill="1" applyBorder="1" applyAlignment="1" applyProtection="1">
      <alignment horizontal="left" vertical="center" indent="1"/>
    </xf>
  </cellXfs>
  <cellStyles count="5">
    <cellStyle name="Comma" xfId="4" builtinId="3"/>
    <cellStyle name="Currency 2" xfId="2" xr:uid="{00000000-0005-0000-0000-000000000000}"/>
    <cellStyle name="Currency 2 2" xfId="3" xr:uid="{00000000-0005-0000-0000-000001000000}"/>
    <cellStyle name="Normal" xfId="0" builtinId="0"/>
    <cellStyle name="Normal 2" xfId="1"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CB85-0E32-4AFF-AD4E-0E45C9927D10}">
  <sheetPr>
    <pageSetUpPr fitToPage="1"/>
  </sheetPr>
  <dimension ref="A1:C39"/>
  <sheetViews>
    <sheetView showGridLines="0" tabSelected="1" topLeftCell="A15" workbookViewId="0">
      <selection activeCell="A30" sqref="A30"/>
    </sheetView>
  </sheetViews>
  <sheetFormatPr defaultRowHeight="14.4" x14ac:dyDescent="0.3"/>
  <cols>
    <col min="1" max="1" width="133.21875" style="12" customWidth="1"/>
    <col min="2" max="16384" width="8.88671875" style="12"/>
  </cols>
  <sheetData>
    <row r="1" spans="1:1" ht="21" x14ac:dyDescent="0.4">
      <c r="A1" s="11" t="s">
        <v>104</v>
      </c>
    </row>
    <row r="2" spans="1:1" ht="21" x14ac:dyDescent="0.3">
      <c r="A2" s="13" t="s">
        <v>61</v>
      </c>
    </row>
    <row r="3" spans="1:1" ht="15.6" x14ac:dyDescent="0.3">
      <c r="A3" s="14"/>
    </row>
    <row r="4" spans="1:1" ht="21" x14ac:dyDescent="0.3">
      <c r="A4" s="15" t="s">
        <v>50</v>
      </c>
    </row>
    <row r="6" spans="1:1" x14ac:dyDescent="0.3">
      <c r="A6" s="16" t="s">
        <v>51</v>
      </c>
    </row>
    <row r="7" spans="1:1" x14ac:dyDescent="0.3">
      <c r="A7" s="16" t="s">
        <v>105</v>
      </c>
    </row>
    <row r="8" spans="1:1" x14ac:dyDescent="0.3">
      <c r="A8" s="17" t="s">
        <v>83</v>
      </c>
    </row>
    <row r="9" spans="1:1" x14ac:dyDescent="0.3">
      <c r="A9" s="17" t="s">
        <v>84</v>
      </c>
    </row>
    <row r="10" spans="1:1" x14ac:dyDescent="0.3">
      <c r="A10" s="17" t="s">
        <v>85</v>
      </c>
    </row>
    <row r="11" spans="1:1" x14ac:dyDescent="0.3">
      <c r="A11" s="17" t="s">
        <v>86</v>
      </c>
    </row>
    <row r="12" spans="1:1" x14ac:dyDescent="0.3">
      <c r="A12" s="17" t="s">
        <v>87</v>
      </c>
    </row>
    <row r="13" spans="1:1" x14ac:dyDescent="0.3">
      <c r="A13" s="17"/>
    </row>
    <row r="14" spans="1:1" x14ac:dyDescent="0.3">
      <c r="A14" s="18" t="s">
        <v>0</v>
      </c>
    </row>
    <row r="15" spans="1:1" x14ac:dyDescent="0.3">
      <c r="A15" s="17" t="s">
        <v>81</v>
      </c>
    </row>
    <row r="16" spans="1:1" x14ac:dyDescent="0.3">
      <c r="A16" s="17" t="s">
        <v>91</v>
      </c>
    </row>
    <row r="17" spans="1:3" x14ac:dyDescent="0.3">
      <c r="A17" s="17" t="s">
        <v>82</v>
      </c>
    </row>
    <row r="19" spans="1:3" x14ac:dyDescent="0.3">
      <c r="A19" s="18" t="s">
        <v>6</v>
      </c>
    </row>
    <row r="20" spans="1:3" x14ac:dyDescent="0.3">
      <c r="A20" s="17" t="s">
        <v>52</v>
      </c>
    </row>
    <row r="21" spans="1:3" x14ac:dyDescent="0.3">
      <c r="A21" s="17" t="s">
        <v>92</v>
      </c>
    </row>
    <row r="22" spans="1:3" x14ac:dyDescent="0.3">
      <c r="A22" s="17" t="s">
        <v>75</v>
      </c>
    </row>
    <row r="24" spans="1:3" x14ac:dyDescent="0.3">
      <c r="A24" s="18" t="s">
        <v>13</v>
      </c>
    </row>
    <row r="25" spans="1:3" x14ac:dyDescent="0.3">
      <c r="A25" s="17" t="s">
        <v>80</v>
      </c>
    </row>
    <row r="26" spans="1:3" x14ac:dyDescent="0.3">
      <c r="A26" s="17" t="s">
        <v>53</v>
      </c>
    </row>
    <row r="27" spans="1:3" x14ac:dyDescent="0.3">
      <c r="A27" s="17" t="s">
        <v>88</v>
      </c>
    </row>
    <row r="28" spans="1:3" x14ac:dyDescent="0.3">
      <c r="A28" s="21" t="s">
        <v>74</v>
      </c>
    </row>
    <row r="30" spans="1:3" x14ac:dyDescent="0.3">
      <c r="A30" s="18" t="s">
        <v>42</v>
      </c>
    </row>
    <row r="31" spans="1:3" ht="15" x14ac:dyDescent="0.3">
      <c r="A31" s="17" t="s">
        <v>89</v>
      </c>
      <c r="C31" s="19"/>
    </row>
    <row r="32" spans="1:3" ht="15" x14ac:dyDescent="0.3">
      <c r="A32" s="21"/>
      <c r="C32" s="20"/>
    </row>
    <row r="33" spans="1:3" ht="15" x14ac:dyDescent="0.3">
      <c r="A33" s="18" t="s">
        <v>54</v>
      </c>
      <c r="C33" s="20"/>
    </row>
    <row r="34" spans="1:3" ht="15" x14ac:dyDescent="0.3">
      <c r="A34" s="17" t="s">
        <v>90</v>
      </c>
      <c r="C34" s="20"/>
    </row>
    <row r="35" spans="1:3" ht="15" x14ac:dyDescent="0.3">
      <c r="A35" s="17" t="s">
        <v>106</v>
      </c>
      <c r="C35" s="20"/>
    </row>
    <row r="36" spans="1:3" ht="15" x14ac:dyDescent="0.3">
      <c r="A36" s="12" t="s">
        <v>99</v>
      </c>
      <c r="C36" s="20"/>
    </row>
    <row r="37" spans="1:3" ht="15" x14ac:dyDescent="0.3">
      <c r="C37" s="20"/>
    </row>
    <row r="38" spans="1:3" ht="15" x14ac:dyDescent="0.3">
      <c r="C38" s="20"/>
    </row>
    <row r="39" spans="1:3" ht="15" x14ac:dyDescent="0.3">
      <c r="C39" s="20"/>
    </row>
  </sheetData>
  <sheetProtection algorithmName="SHA-512" hashValue="nD4hwq1DZ5jA7xK1TYdsq000H6mb/RoVL/De1tPvYZTQ9bk2R4Pryqi8L6knfvW0aDrDXKBe4weq+kDhxJYNJA==" saltValue="H4YCf/xlaPHPKAgq7vvt2w==" spinCount="100000" sheet="1" objects="1" scenarios="1"/>
  <pageMargins left="0.70866141732283472" right="0.70866141732283472" top="0.74803149606299213" bottom="0.74803149606299213" header="0.31496062992125984" footer="0.31496062992125984"/>
  <pageSetup scale="90" orientation="landscape" r:id="rId1"/>
  <headerFooter>
    <oddFooter>&amp;C&amp;P&amp;R&amp;D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4"/>
  <sheetViews>
    <sheetView showGridLines="0" zoomScale="80" zoomScaleNormal="80" workbookViewId="0">
      <selection activeCell="D7" sqref="D7:F7"/>
    </sheetView>
  </sheetViews>
  <sheetFormatPr defaultColWidth="9.109375" defaultRowHeight="14.4" x14ac:dyDescent="0.3"/>
  <cols>
    <col min="1" max="1" width="9.109375" style="29"/>
    <col min="2" max="2" width="11.21875" style="29" customWidth="1"/>
    <col min="3" max="3" width="24.6640625" style="29" customWidth="1"/>
    <col min="4" max="4" width="57.33203125" style="29" customWidth="1"/>
    <col min="5" max="5" width="15.109375" style="29" customWidth="1"/>
    <col min="6" max="10" width="13.33203125" style="29" customWidth="1"/>
    <col min="11" max="11" width="12.88671875" style="29" customWidth="1"/>
    <col min="12" max="12" width="12.5546875" style="32" customWidth="1"/>
    <col min="13" max="17" width="12.5546875" style="29" customWidth="1"/>
    <col min="18" max="18" width="9.109375" style="29" customWidth="1"/>
    <col min="19" max="16384" width="9.109375" style="29"/>
  </cols>
  <sheetData>
    <row r="1" spans="2:13" s="25" customFormat="1" ht="23.4" x14ac:dyDescent="0.3">
      <c r="B1" s="75" t="s">
        <v>36</v>
      </c>
      <c r="C1" s="75"/>
      <c r="D1" s="75"/>
      <c r="L1" s="26"/>
    </row>
    <row r="2" spans="2:13" s="25" customFormat="1" x14ac:dyDescent="0.3">
      <c r="B2" s="5" t="s">
        <v>32</v>
      </c>
      <c r="C2" s="5"/>
      <c r="D2" s="5"/>
      <c r="H2" s="27"/>
      <c r="I2" s="27"/>
      <c r="J2" s="27"/>
      <c r="K2" s="27"/>
      <c r="L2" s="26"/>
    </row>
    <row r="3" spans="2:13" s="25" customFormat="1" x14ac:dyDescent="0.3">
      <c r="B3" s="64" t="s">
        <v>70</v>
      </c>
      <c r="C3" s="5"/>
      <c r="D3" s="5"/>
      <c r="H3" s="27"/>
      <c r="I3" s="27"/>
      <c r="J3" s="27"/>
      <c r="K3" s="27"/>
      <c r="L3" s="26"/>
    </row>
    <row r="4" spans="2:13" ht="68.400000000000006" customHeight="1" x14ac:dyDescent="0.3">
      <c r="B4" s="82" t="s">
        <v>103</v>
      </c>
      <c r="C4" s="83"/>
      <c r="D4" s="83"/>
      <c r="E4" s="83"/>
      <c r="F4" s="83"/>
      <c r="G4" s="83"/>
      <c r="H4" s="83"/>
      <c r="I4" s="83"/>
      <c r="J4" s="83"/>
      <c r="K4" s="84"/>
      <c r="L4" s="28"/>
      <c r="M4" s="28"/>
    </row>
    <row r="5" spans="2:13" x14ac:dyDescent="0.3">
      <c r="B5" s="27"/>
      <c r="C5" s="27"/>
      <c r="D5" s="27"/>
      <c r="E5" s="27"/>
      <c r="F5" s="27"/>
      <c r="G5" s="27"/>
      <c r="H5" s="28"/>
      <c r="I5" s="28"/>
      <c r="J5" s="28"/>
      <c r="K5" s="28"/>
      <c r="L5" s="28"/>
      <c r="M5" s="28"/>
    </row>
    <row r="6" spans="2:13" ht="21" x14ac:dyDescent="0.3">
      <c r="B6" s="30" t="s">
        <v>0</v>
      </c>
      <c r="C6" s="31"/>
      <c r="D6" s="31"/>
      <c r="K6" s="32"/>
    </row>
    <row r="7" spans="2:13" s="35" customFormat="1" ht="43.2" x14ac:dyDescent="0.3">
      <c r="B7" s="33" t="s">
        <v>28</v>
      </c>
      <c r="C7" s="33" t="s">
        <v>27</v>
      </c>
      <c r="D7" s="71" t="s">
        <v>7</v>
      </c>
      <c r="E7" s="71"/>
      <c r="F7" s="71"/>
      <c r="G7" s="24" t="s">
        <v>24</v>
      </c>
      <c r="H7" s="24" t="s">
        <v>15</v>
      </c>
      <c r="I7" s="24" t="s">
        <v>19</v>
      </c>
      <c r="J7" s="24" t="s">
        <v>23</v>
      </c>
      <c r="K7" s="24" t="s">
        <v>17</v>
      </c>
      <c r="L7" s="34"/>
    </row>
    <row r="8" spans="2:13" s="35" customFormat="1" ht="48.6" customHeight="1" x14ac:dyDescent="0.3">
      <c r="B8" s="7">
        <v>1</v>
      </c>
      <c r="C8" s="36" t="s">
        <v>72</v>
      </c>
      <c r="D8" s="69" t="s">
        <v>33</v>
      </c>
      <c r="E8" s="69"/>
      <c r="F8" s="69"/>
      <c r="G8" s="8" t="s">
        <v>18</v>
      </c>
      <c r="H8" s="8"/>
      <c r="I8" s="8"/>
      <c r="J8" s="8"/>
      <c r="K8" s="62">
        <f>B8*$F$66</f>
        <v>724.55</v>
      </c>
      <c r="L8" s="34"/>
    </row>
    <row r="9" spans="2:13" s="35" customFormat="1" ht="48.6" customHeight="1" x14ac:dyDescent="0.3">
      <c r="B9" s="7">
        <v>0</v>
      </c>
      <c r="C9" s="36" t="s">
        <v>71</v>
      </c>
      <c r="D9" s="69" t="s">
        <v>77</v>
      </c>
      <c r="E9" s="69"/>
      <c r="F9" s="69"/>
      <c r="G9" s="8"/>
      <c r="H9" s="8"/>
      <c r="I9" s="9"/>
      <c r="J9" s="9">
        <v>5</v>
      </c>
      <c r="K9" s="62">
        <f>B9*($J$9*$F$60)</f>
        <v>0</v>
      </c>
      <c r="L9" s="34"/>
    </row>
    <row r="10" spans="2:13" s="35" customFormat="1" ht="48.6" customHeight="1" x14ac:dyDescent="0.3">
      <c r="B10" s="7">
        <v>0</v>
      </c>
      <c r="C10" s="38" t="s">
        <v>73</v>
      </c>
      <c r="D10" s="69" t="s">
        <v>68</v>
      </c>
      <c r="E10" s="69"/>
      <c r="F10" s="69"/>
      <c r="G10" s="8" t="s">
        <v>18</v>
      </c>
      <c r="H10" s="10" t="s">
        <v>55</v>
      </c>
      <c r="I10" s="9">
        <f>IF(G10="Y",2,10)</f>
        <v>2</v>
      </c>
      <c r="J10" s="8"/>
      <c r="K10" s="62">
        <f>B10*($F$66+IF($H$10="Y",$F$67,0)+$I$10*$F$59)</f>
        <v>0</v>
      </c>
      <c r="L10" s="34"/>
    </row>
    <row r="11" spans="2:13" s="35" customFormat="1" ht="48.6" customHeight="1" x14ac:dyDescent="0.3">
      <c r="B11" s="7">
        <v>0</v>
      </c>
      <c r="C11" s="38" t="s">
        <v>73</v>
      </c>
      <c r="D11" s="69" t="s">
        <v>76</v>
      </c>
      <c r="E11" s="69"/>
      <c r="F11" s="69"/>
      <c r="G11" s="8"/>
      <c r="H11" s="8"/>
      <c r="I11" s="9">
        <f>IF(G11="Y",2,10)</f>
        <v>10</v>
      </c>
      <c r="J11" s="8"/>
      <c r="K11" s="62">
        <f>B11*$I$11*$F$59</f>
        <v>0</v>
      </c>
      <c r="L11" s="34"/>
    </row>
    <row r="12" spans="2:13" s="35" customFormat="1" ht="48.6" customHeight="1" x14ac:dyDescent="0.3">
      <c r="B12" s="7">
        <v>0</v>
      </c>
      <c r="C12" s="38" t="s">
        <v>73</v>
      </c>
      <c r="D12" s="69" t="s">
        <v>69</v>
      </c>
      <c r="E12" s="69"/>
      <c r="F12" s="69"/>
      <c r="G12" s="8"/>
      <c r="H12" s="8"/>
      <c r="I12" s="8">
        <v>2</v>
      </c>
      <c r="J12" s="9">
        <v>10</v>
      </c>
      <c r="K12" s="62">
        <f>B12*($I$12*$F$59+$J$12*$F$60)</f>
        <v>0</v>
      </c>
      <c r="L12" s="34"/>
    </row>
    <row r="13" spans="2:13" x14ac:dyDescent="0.3">
      <c r="G13" s="1"/>
      <c r="H13" s="1"/>
      <c r="I13" s="1"/>
      <c r="J13" s="44" t="s">
        <v>8</v>
      </c>
      <c r="K13" s="63">
        <f>SUM($K$8:$K$12)</f>
        <v>724.55</v>
      </c>
    </row>
    <row r="14" spans="2:13" x14ac:dyDescent="0.3">
      <c r="L14" s="29"/>
    </row>
    <row r="15" spans="2:13" ht="21" x14ac:dyDescent="0.4">
      <c r="B15" s="40" t="s">
        <v>6</v>
      </c>
      <c r="C15" s="31"/>
      <c r="D15" s="31"/>
    </row>
    <row r="16" spans="2:13" ht="43.2" x14ac:dyDescent="0.3">
      <c r="B16" s="33" t="s">
        <v>14</v>
      </c>
      <c r="C16" s="33" t="s">
        <v>29</v>
      </c>
      <c r="D16" s="108" t="s">
        <v>7</v>
      </c>
      <c r="E16" s="109"/>
      <c r="F16" s="109"/>
      <c r="G16" s="109"/>
      <c r="H16" s="110"/>
      <c r="I16" s="24" t="s">
        <v>23</v>
      </c>
      <c r="J16" s="24" t="s">
        <v>94</v>
      </c>
      <c r="K16" s="24" t="s">
        <v>17</v>
      </c>
    </row>
    <row r="17" spans="2:15" ht="42.6" customHeight="1" x14ac:dyDescent="0.3">
      <c r="B17" s="22">
        <v>1</v>
      </c>
      <c r="C17" s="41" t="s">
        <v>34</v>
      </c>
      <c r="D17" s="76" t="s">
        <v>78</v>
      </c>
      <c r="E17" s="77"/>
      <c r="F17" s="77"/>
      <c r="G17" s="77"/>
      <c r="H17" s="78"/>
      <c r="I17" s="2">
        <v>8</v>
      </c>
      <c r="J17" s="3"/>
      <c r="K17" s="62">
        <f>B17*$I$17*$F$60</f>
        <v>2188.4</v>
      </c>
    </row>
    <row r="18" spans="2:15" ht="42.6" customHeight="1" x14ac:dyDescent="0.3">
      <c r="B18" s="22">
        <v>0</v>
      </c>
      <c r="C18" s="37" t="s">
        <v>65</v>
      </c>
      <c r="D18" s="79" t="s">
        <v>35</v>
      </c>
      <c r="E18" s="80"/>
      <c r="F18" s="80"/>
      <c r="G18" s="80"/>
      <c r="H18" s="81"/>
      <c r="I18" s="2">
        <v>10</v>
      </c>
      <c r="J18" s="3"/>
      <c r="K18" s="62">
        <f>B18*$I$18*$F$60</f>
        <v>0</v>
      </c>
    </row>
    <row r="19" spans="2:15" ht="42.6" customHeight="1" x14ac:dyDescent="0.3">
      <c r="B19" s="22">
        <v>0</v>
      </c>
      <c r="C19" s="37" t="s">
        <v>64</v>
      </c>
      <c r="D19" s="79" t="s">
        <v>95</v>
      </c>
      <c r="E19" s="80"/>
      <c r="F19" s="80"/>
      <c r="G19" s="80"/>
      <c r="H19" s="81"/>
      <c r="I19" s="2">
        <v>10</v>
      </c>
      <c r="J19" s="2">
        <v>10</v>
      </c>
      <c r="K19" s="62">
        <f>B19*($I$19*$F$60+$J$19*$F$61)</f>
        <v>0</v>
      </c>
    </row>
    <row r="20" spans="2:15" ht="42.6" customHeight="1" x14ac:dyDescent="0.3">
      <c r="B20" s="22">
        <v>0</v>
      </c>
      <c r="C20" s="37" t="s">
        <v>63</v>
      </c>
      <c r="D20" s="79" t="s">
        <v>95</v>
      </c>
      <c r="E20" s="80"/>
      <c r="F20" s="80"/>
      <c r="G20" s="80"/>
      <c r="H20" s="81"/>
      <c r="I20" s="2">
        <v>12</v>
      </c>
      <c r="J20" s="2">
        <v>18</v>
      </c>
      <c r="K20" s="62">
        <f>B20*($I$20*$F$60+$J$20*$F$61)</f>
        <v>0</v>
      </c>
    </row>
    <row r="21" spans="2:15" x14ac:dyDescent="0.3">
      <c r="I21" s="4"/>
      <c r="J21" s="44" t="s">
        <v>8</v>
      </c>
      <c r="K21" s="63">
        <f>SUM($K$17:$K$20)</f>
        <v>2188.4</v>
      </c>
    </row>
    <row r="22" spans="2:15" x14ac:dyDescent="0.3">
      <c r="I22" s="42"/>
      <c r="J22" s="42"/>
      <c r="K22" s="42"/>
      <c r="L22" s="42"/>
      <c r="M22" s="42"/>
    </row>
    <row r="23" spans="2:15" ht="21" x14ac:dyDescent="0.3">
      <c r="B23" s="30" t="s">
        <v>13</v>
      </c>
      <c r="C23" s="31"/>
      <c r="D23" s="31"/>
      <c r="J23" s="32"/>
    </row>
    <row r="24" spans="2:15" x14ac:dyDescent="0.3">
      <c r="B24" s="107" t="s">
        <v>7</v>
      </c>
      <c r="C24" s="107"/>
      <c r="D24" s="107"/>
      <c r="E24" s="87" t="s">
        <v>11</v>
      </c>
      <c r="F24" s="87"/>
      <c r="G24" s="87"/>
      <c r="H24" s="87" t="s">
        <v>12</v>
      </c>
      <c r="I24" s="87"/>
      <c r="J24" s="87"/>
      <c r="K24" s="105" t="s">
        <v>17</v>
      </c>
      <c r="L24" s="29"/>
      <c r="O24" s="32"/>
    </row>
    <row r="25" spans="2:15" ht="28.8" x14ac:dyDescent="0.3">
      <c r="B25" s="107"/>
      <c r="C25" s="107"/>
      <c r="D25" s="107"/>
      <c r="E25" s="24" t="s">
        <v>9</v>
      </c>
      <c r="F25" s="24" t="s">
        <v>21</v>
      </c>
      <c r="G25" s="24" t="s">
        <v>22</v>
      </c>
      <c r="H25" s="6" t="s">
        <v>9</v>
      </c>
      <c r="I25" s="24" t="s">
        <v>16</v>
      </c>
      <c r="J25" s="24" t="s">
        <v>96</v>
      </c>
      <c r="K25" s="106"/>
    </row>
    <row r="26" spans="2:15" s="25" customFormat="1" x14ac:dyDescent="0.3">
      <c r="B26" s="69" t="s">
        <v>26</v>
      </c>
      <c r="C26" s="69"/>
      <c r="D26" s="69"/>
      <c r="E26" s="22">
        <v>1</v>
      </c>
      <c r="F26" s="2">
        <v>10</v>
      </c>
      <c r="G26" s="2">
        <v>10</v>
      </c>
      <c r="H26" s="22">
        <v>0.1</v>
      </c>
      <c r="I26" s="2">
        <v>10</v>
      </c>
      <c r="J26" s="2">
        <v>10</v>
      </c>
      <c r="K26" s="62">
        <f>E26*(F26*$E$71+G26*$E$70)+H26*(I26*$F$62+J26*$F$61)</f>
        <v>1545.48</v>
      </c>
    </row>
    <row r="27" spans="2:15" s="25" customFormat="1" x14ac:dyDescent="0.3">
      <c r="B27" s="69" t="s">
        <v>25</v>
      </c>
      <c r="C27" s="69"/>
      <c r="D27" s="69"/>
      <c r="E27" s="22">
        <v>0</v>
      </c>
      <c r="F27" s="2">
        <v>10</v>
      </c>
      <c r="G27" s="2">
        <v>10</v>
      </c>
      <c r="H27" s="22">
        <v>0</v>
      </c>
      <c r="I27" s="2">
        <v>10</v>
      </c>
      <c r="J27" s="2">
        <v>10</v>
      </c>
      <c r="K27" s="62">
        <f>E27*(F27*$E$71+G27*$E$70)+H27*(I27*$F$62+J27*$F$61)</f>
        <v>0</v>
      </c>
    </row>
    <row r="28" spans="2:15" s="25" customFormat="1" x14ac:dyDescent="0.3">
      <c r="B28" s="69" t="s">
        <v>40</v>
      </c>
      <c r="C28" s="69"/>
      <c r="D28" s="69"/>
      <c r="E28" s="22">
        <v>0</v>
      </c>
      <c r="F28" s="2">
        <v>10</v>
      </c>
      <c r="G28" s="2">
        <v>10</v>
      </c>
      <c r="H28" s="22">
        <v>0</v>
      </c>
      <c r="I28" s="2">
        <v>10</v>
      </c>
      <c r="J28" s="2">
        <v>10</v>
      </c>
      <c r="K28" s="62">
        <f>E28*(F28*$E$71+G28*$E$70)+H28*(I28*$F$62+J28*$F$61)</f>
        <v>0</v>
      </c>
    </row>
    <row r="29" spans="2:15" x14ac:dyDescent="0.3">
      <c r="H29" s="43"/>
      <c r="I29" s="43"/>
      <c r="J29" s="44" t="s">
        <v>8</v>
      </c>
      <c r="K29" s="63">
        <f>SUM($K$26:K28)</f>
        <v>1545.48</v>
      </c>
      <c r="L29" s="29"/>
    </row>
    <row r="30" spans="2:15" x14ac:dyDescent="0.3">
      <c r="H30" s="43"/>
      <c r="I30" s="43"/>
      <c r="J30" s="43"/>
      <c r="K30" s="43"/>
      <c r="L30" s="43"/>
    </row>
    <row r="31" spans="2:15" ht="21" x14ac:dyDescent="0.3">
      <c r="B31" s="30" t="s">
        <v>42</v>
      </c>
      <c r="E31" s="43"/>
      <c r="F31" s="43"/>
    </row>
    <row r="32" spans="2:15" ht="28.8" x14ac:dyDescent="0.3">
      <c r="B32" s="71" t="s">
        <v>79</v>
      </c>
      <c r="C32" s="71"/>
      <c r="D32" s="71"/>
      <c r="E32" s="70" t="s">
        <v>44</v>
      </c>
      <c r="F32" s="70"/>
      <c r="G32" s="70" t="s">
        <v>43</v>
      </c>
      <c r="H32" s="70"/>
      <c r="I32" s="24" t="s">
        <v>45</v>
      </c>
      <c r="J32" s="24" t="s">
        <v>62</v>
      </c>
      <c r="K32" s="23" t="s">
        <v>17</v>
      </c>
    </row>
    <row r="33" spans="2:11" x14ac:dyDescent="0.3">
      <c r="B33" s="68" t="s">
        <v>97</v>
      </c>
      <c r="C33" s="68"/>
      <c r="D33" s="68"/>
      <c r="E33" s="74">
        <v>0.3</v>
      </c>
      <c r="F33" s="74"/>
      <c r="G33" s="72">
        <v>9</v>
      </c>
      <c r="H33" s="73"/>
      <c r="I33" s="22">
        <v>1</v>
      </c>
      <c r="J33" s="62">
        <f>IFERROR(INDEX(Reactivation!$F$82:$S$93, MATCH(G33,Reactivation!$E$82:$E$93,0), MATCH(E33,Reactivation!$F$79:$S$79,0)),"")</f>
        <v>435</v>
      </c>
      <c r="K33" s="62">
        <f>IFERROR(I33*INDEX(Reactivation!$F$82:$S$93, MATCH(G33,Reactivation!$E$82:$E$93,0), MATCH(E33,Reactivation!$F$79:$S$79,0)),"")</f>
        <v>435</v>
      </c>
    </row>
    <row r="34" spans="2:11" x14ac:dyDescent="0.3">
      <c r="B34" s="68"/>
      <c r="C34" s="68"/>
      <c r="D34" s="68"/>
      <c r="E34" s="74"/>
      <c r="F34" s="74"/>
      <c r="G34" s="72"/>
      <c r="H34" s="73"/>
      <c r="I34" s="22"/>
      <c r="J34" s="62" t="str">
        <f>IFERROR(INDEX(Reactivation!$F$82:$S$93, MATCH(G34,Reactivation!$E$82:$E$93,0), MATCH(E34,Reactivation!$F$79:$S$79,0)),"")</f>
        <v/>
      </c>
      <c r="K34" s="62" t="str">
        <f>IFERROR(I34*INDEX(Reactivation!$F$82:$S$93, MATCH(G34,Reactivation!$E$82:$E$93,0), MATCH(E34,Reactivation!$F$79:$S$79,0)),"")</f>
        <v/>
      </c>
    </row>
    <row r="35" spans="2:11" s="43" customFormat="1" x14ac:dyDescent="0.3">
      <c r="B35" s="68"/>
      <c r="C35" s="68"/>
      <c r="D35" s="68"/>
      <c r="E35" s="74"/>
      <c r="F35" s="74"/>
      <c r="G35" s="72"/>
      <c r="H35" s="73"/>
      <c r="I35" s="22"/>
      <c r="J35" s="62" t="str">
        <f>IFERROR(INDEX(Reactivation!$F$82:$S$93, MATCH(G35,Reactivation!$E$82:$E$93,0), MATCH(E35,Reactivation!$F$79:$S$79,0)),"")</f>
        <v/>
      </c>
      <c r="K35" s="62" t="str">
        <f>IFERROR(I35*INDEX(Reactivation!$F$82:$S$93, MATCH(G35,Reactivation!$E$82:$E$93,0), MATCH(E35,Reactivation!$F$79:$S$79,0)),"")</f>
        <v/>
      </c>
    </row>
    <row r="36" spans="2:11" s="43" customFormat="1" x14ac:dyDescent="0.3">
      <c r="B36" s="68"/>
      <c r="C36" s="68"/>
      <c r="D36" s="68"/>
      <c r="E36" s="74"/>
      <c r="F36" s="74"/>
      <c r="G36" s="72"/>
      <c r="H36" s="73"/>
      <c r="I36" s="22"/>
      <c r="J36" s="62" t="str">
        <f>IFERROR(INDEX(Reactivation!$F$82:$S$93, MATCH(G36,Reactivation!$E$82:$E$93,0), MATCH(E36,Reactivation!$F$79:$S$79,0)),"")</f>
        <v/>
      </c>
      <c r="K36" s="62" t="str">
        <f>IFERROR(I36*INDEX(Reactivation!$F$82:$S$93, MATCH(G36,Reactivation!$E$82:$E$93,0), MATCH(E36,Reactivation!$F$79:$S$79,0)),"")</f>
        <v/>
      </c>
    </row>
    <row r="37" spans="2:11" s="43" customFormat="1" x14ac:dyDescent="0.3">
      <c r="B37" s="68"/>
      <c r="C37" s="68"/>
      <c r="D37" s="68"/>
      <c r="E37" s="74"/>
      <c r="F37" s="74"/>
      <c r="G37" s="72"/>
      <c r="H37" s="73"/>
      <c r="I37" s="22"/>
      <c r="J37" s="62" t="str">
        <f>IFERROR(INDEX(Reactivation!$F$82:$S$93, MATCH(G37,Reactivation!$E$82:$E$93,0), MATCH(E37,Reactivation!$F$79:$S$79,0)),"")</f>
        <v/>
      </c>
      <c r="K37" s="62" t="str">
        <f>IFERROR(I37*INDEX(Reactivation!$F$82:$S$93, MATCH(G37,Reactivation!$E$82:$E$93,0), MATCH(E37,Reactivation!$F$79:$S$79,0)),"")</f>
        <v/>
      </c>
    </row>
    <row r="38" spans="2:11" s="43" customFormat="1" x14ac:dyDescent="0.3">
      <c r="B38" s="68"/>
      <c r="C38" s="68"/>
      <c r="D38" s="68"/>
      <c r="E38" s="74"/>
      <c r="F38" s="74"/>
      <c r="G38" s="72"/>
      <c r="H38" s="73"/>
      <c r="I38" s="22"/>
      <c r="J38" s="62" t="str">
        <f>IFERROR(INDEX(Reactivation!$F$82:$S$93, MATCH(G38,Reactivation!$E$82:$E$93,0), MATCH(E38,Reactivation!$F$79:$S$79,0)),"")</f>
        <v/>
      </c>
      <c r="K38" s="62" t="str">
        <f>IFERROR(I38*INDEX(Reactivation!$F$82:$S$93, MATCH(G38,Reactivation!$E$82:$E$93,0), MATCH(E38,Reactivation!$F$79:$S$79,0)),"")</f>
        <v/>
      </c>
    </row>
    <row r="39" spans="2:11" s="43" customFormat="1" x14ac:dyDescent="0.3">
      <c r="B39" s="68"/>
      <c r="C39" s="68"/>
      <c r="D39" s="68"/>
      <c r="E39" s="74"/>
      <c r="F39" s="74"/>
      <c r="G39" s="72"/>
      <c r="H39" s="73"/>
      <c r="I39" s="22"/>
      <c r="J39" s="62" t="str">
        <f>IFERROR(INDEX(Reactivation!$F$82:$S$93, MATCH(G39,Reactivation!$E$82:$E$93,0), MATCH(E39,Reactivation!$F$79:$S$79,0)),"")</f>
        <v/>
      </c>
      <c r="K39" s="62" t="str">
        <f>IFERROR(I39*INDEX(Reactivation!$F$82:$S$93, MATCH(G39,Reactivation!$E$82:$E$93,0), MATCH(E39,Reactivation!$F$79:$S$79,0)),"")</f>
        <v/>
      </c>
    </row>
    <row r="40" spans="2:11" s="43" customFormat="1" x14ac:dyDescent="0.3">
      <c r="J40" s="39" t="s">
        <v>8</v>
      </c>
      <c r="K40" s="63">
        <f>SUM($K$33:$K$39)</f>
        <v>435</v>
      </c>
    </row>
    <row r="41" spans="2:11" s="43" customFormat="1" x14ac:dyDescent="0.3"/>
    <row r="42" spans="2:11" s="43" customFormat="1" ht="21" x14ac:dyDescent="0.3">
      <c r="B42" s="30" t="s">
        <v>54</v>
      </c>
      <c r="C42" s="29"/>
      <c r="D42" s="29"/>
    </row>
    <row r="43" spans="2:11" s="43" customFormat="1" x14ac:dyDescent="0.3">
      <c r="B43" s="90" t="s">
        <v>59</v>
      </c>
      <c r="C43" s="91"/>
      <c r="D43" s="92"/>
      <c r="E43" s="90" t="s">
        <v>58</v>
      </c>
      <c r="F43" s="91"/>
      <c r="G43" s="91"/>
      <c r="H43" s="91"/>
      <c r="I43" s="92"/>
      <c r="J43" s="88" t="s">
        <v>66</v>
      </c>
      <c r="K43" s="86" t="s">
        <v>17</v>
      </c>
    </row>
    <row r="44" spans="2:11" s="43" customFormat="1" x14ac:dyDescent="0.3">
      <c r="B44" s="93"/>
      <c r="C44" s="94"/>
      <c r="D44" s="95"/>
      <c r="E44" s="93"/>
      <c r="F44" s="94"/>
      <c r="G44" s="94"/>
      <c r="H44" s="94"/>
      <c r="I44" s="95"/>
      <c r="J44" s="89"/>
      <c r="K44" s="87"/>
    </row>
    <row r="45" spans="2:11" s="43" customFormat="1" x14ac:dyDescent="0.3">
      <c r="B45" s="102" t="s">
        <v>98</v>
      </c>
      <c r="C45" s="103"/>
      <c r="D45" s="104"/>
      <c r="E45" s="72">
        <v>1</v>
      </c>
      <c r="F45" s="96"/>
      <c r="G45" s="96"/>
      <c r="H45" s="96"/>
      <c r="I45" s="73"/>
      <c r="J45" s="62">
        <f>$F$63</f>
        <v>137.21</v>
      </c>
      <c r="K45" s="62">
        <f>E45*J45</f>
        <v>137.21</v>
      </c>
    </row>
    <row r="46" spans="2:11" s="43" customFormat="1" x14ac:dyDescent="0.3">
      <c r="B46" s="102"/>
      <c r="C46" s="103"/>
      <c r="D46" s="104"/>
      <c r="E46" s="72"/>
      <c r="F46" s="96"/>
      <c r="G46" s="96"/>
      <c r="H46" s="96"/>
      <c r="I46" s="73"/>
      <c r="J46" s="62">
        <f>$F$63</f>
        <v>137.21</v>
      </c>
      <c r="K46" s="62">
        <f>E46*J46</f>
        <v>0</v>
      </c>
    </row>
    <row r="47" spans="2:11" x14ac:dyDescent="0.3">
      <c r="B47" s="102"/>
      <c r="C47" s="103"/>
      <c r="D47" s="104"/>
      <c r="E47" s="72"/>
      <c r="F47" s="96"/>
      <c r="G47" s="96"/>
      <c r="H47" s="96"/>
      <c r="I47" s="73"/>
      <c r="J47" s="62">
        <f>$F$63</f>
        <v>137.21</v>
      </c>
      <c r="K47" s="62">
        <f>E47*J47</f>
        <v>0</v>
      </c>
    </row>
    <row r="48" spans="2:11" x14ac:dyDescent="0.3">
      <c r="B48" s="43"/>
      <c r="C48" s="43"/>
      <c r="D48" s="43"/>
      <c r="E48" s="43"/>
      <c r="F48" s="43"/>
      <c r="G48" s="43"/>
      <c r="H48" s="43"/>
      <c r="I48" s="43"/>
      <c r="J48" s="44" t="s">
        <v>8</v>
      </c>
      <c r="K48" s="63">
        <f>SUM($K$45:$K$47)</f>
        <v>137.21</v>
      </c>
    </row>
    <row r="49" spans="1:13" x14ac:dyDescent="0.3">
      <c r="B49" s="43"/>
      <c r="C49" s="43"/>
      <c r="D49" s="43"/>
      <c r="E49" s="43"/>
      <c r="F49" s="43"/>
      <c r="G49" s="43"/>
      <c r="H49" s="43"/>
      <c r="I49" s="43"/>
      <c r="J49" s="43"/>
      <c r="K49" s="43"/>
      <c r="L49" s="43"/>
      <c r="M49" s="43"/>
    </row>
    <row r="51" spans="1:13" x14ac:dyDescent="0.3">
      <c r="H51" s="97" t="s">
        <v>67</v>
      </c>
      <c r="I51" s="98"/>
      <c r="J51" s="99"/>
      <c r="K51" s="63">
        <f>$K$13+$K$21+$K$29+$K$48+$K$40</f>
        <v>5030.6400000000003</v>
      </c>
    </row>
    <row r="52" spans="1:13" x14ac:dyDescent="0.3">
      <c r="L52" s="29"/>
    </row>
    <row r="53" spans="1:13" s="42" customFormat="1" x14ac:dyDescent="0.3">
      <c r="L53" s="46"/>
    </row>
    <row r="54" spans="1:13" x14ac:dyDescent="0.3">
      <c r="A54" s="42"/>
      <c r="B54" s="42"/>
      <c r="C54" s="42"/>
      <c r="D54" s="42"/>
      <c r="E54" s="42"/>
      <c r="F54" s="42"/>
      <c r="G54" s="42"/>
      <c r="H54" s="42"/>
      <c r="I54" s="42"/>
      <c r="J54" s="42"/>
      <c r="K54" s="42"/>
    </row>
    <row r="55" spans="1:13" x14ac:dyDescent="0.3">
      <c r="A55" s="65"/>
      <c r="B55" s="65"/>
      <c r="C55" s="65"/>
      <c r="D55" s="65"/>
      <c r="E55" s="65"/>
      <c r="F55" s="65"/>
      <c r="G55" s="65"/>
      <c r="H55" s="65"/>
      <c r="I55" s="65"/>
      <c r="J55" s="65"/>
      <c r="K55" s="65"/>
    </row>
    <row r="58" spans="1:13" ht="43.2" x14ac:dyDescent="0.3">
      <c r="D58" s="47" t="s">
        <v>39</v>
      </c>
      <c r="E58" s="45" t="s">
        <v>31</v>
      </c>
      <c r="F58" s="45" t="s">
        <v>56</v>
      </c>
      <c r="H58" s="100" t="s">
        <v>100</v>
      </c>
      <c r="I58" s="101"/>
    </row>
    <row r="59" spans="1:13" x14ac:dyDescent="0.3">
      <c r="D59" s="48" t="s">
        <v>5</v>
      </c>
      <c r="E59" s="49">
        <v>164.1</v>
      </c>
      <c r="F59" s="49">
        <f>E59+$I$60</f>
        <v>166.91</v>
      </c>
      <c r="H59" s="66" t="s">
        <v>101</v>
      </c>
      <c r="I59" s="66" t="s">
        <v>102</v>
      </c>
    </row>
    <row r="60" spans="1:13" x14ac:dyDescent="0.3">
      <c r="D60" s="48" t="s">
        <v>38</v>
      </c>
      <c r="E60" s="49">
        <v>267</v>
      </c>
      <c r="F60" s="49">
        <f>E60+$H$60</f>
        <v>273.55</v>
      </c>
      <c r="H60" s="67">
        <v>6.55</v>
      </c>
      <c r="I60" s="67">
        <v>2.81</v>
      </c>
    </row>
    <row r="61" spans="1:13" x14ac:dyDescent="0.3">
      <c r="D61" s="48" t="s">
        <v>30</v>
      </c>
      <c r="E61" s="49">
        <v>225.78</v>
      </c>
      <c r="F61" s="49">
        <f>E61+$H$60</f>
        <v>232.33</v>
      </c>
    </row>
    <row r="62" spans="1:13" x14ac:dyDescent="0.3">
      <c r="D62" s="48" t="s">
        <v>10</v>
      </c>
      <c r="E62" s="49">
        <v>104.6</v>
      </c>
      <c r="F62" s="49">
        <f>E62+$H$60</f>
        <v>111.14999999999999</v>
      </c>
    </row>
    <row r="63" spans="1:13" x14ac:dyDescent="0.3">
      <c r="D63" s="48" t="s">
        <v>57</v>
      </c>
      <c r="E63" s="49">
        <v>134.4</v>
      </c>
      <c r="F63" s="49">
        <f>E63+$I$60</f>
        <v>137.21</v>
      </c>
    </row>
    <row r="64" spans="1:13" x14ac:dyDescent="0.3">
      <c r="D64" s="50"/>
      <c r="E64" s="50"/>
      <c r="F64" s="50"/>
    </row>
    <row r="65" spans="4:19" ht="43.2" x14ac:dyDescent="0.3">
      <c r="D65" s="47" t="s">
        <v>4</v>
      </c>
      <c r="E65" s="45" t="s">
        <v>20</v>
      </c>
      <c r="F65" s="45" t="s">
        <v>93</v>
      </c>
    </row>
    <row r="66" spans="4:19" ht="57.6" x14ac:dyDescent="0.3">
      <c r="D66" s="51" t="s">
        <v>37</v>
      </c>
      <c r="E66" s="52">
        <f>(115.3+115.3*0.2)*5</f>
        <v>691.80000000000007</v>
      </c>
      <c r="F66" s="52">
        <f>(115.3+$H$60+115.3*0.2)*5</f>
        <v>724.55</v>
      </c>
    </row>
    <row r="67" spans="4:19" ht="57.6" x14ac:dyDescent="0.3">
      <c r="D67" s="51" t="s">
        <v>41</v>
      </c>
      <c r="E67" s="53">
        <f>75.55+30.2</f>
        <v>105.75</v>
      </c>
      <c r="F67" s="53">
        <f>75.55+$H$60+30.2</f>
        <v>112.3</v>
      </c>
    </row>
    <row r="68" spans="4:19" x14ac:dyDescent="0.3">
      <c r="D68" s="32"/>
      <c r="E68" s="32"/>
      <c r="F68" s="32"/>
    </row>
    <row r="69" spans="4:19" x14ac:dyDescent="0.3">
      <c r="D69" s="47" t="s">
        <v>1</v>
      </c>
      <c r="E69" s="45" t="s">
        <v>31</v>
      </c>
      <c r="F69" s="32"/>
    </row>
    <row r="70" spans="4:19" x14ac:dyDescent="0.3">
      <c r="D70" s="54" t="s">
        <v>2</v>
      </c>
      <c r="E70" s="49">
        <v>41.79</v>
      </c>
      <c r="F70" s="32"/>
    </row>
    <row r="71" spans="4:19" x14ac:dyDescent="0.3">
      <c r="D71" s="54" t="s">
        <v>3</v>
      </c>
      <c r="E71" s="49">
        <v>78.41</v>
      </c>
      <c r="F71" s="32"/>
    </row>
    <row r="74" spans="4:19" x14ac:dyDescent="0.3">
      <c r="F74" s="43"/>
      <c r="G74" s="43"/>
      <c r="H74" s="43"/>
      <c r="I74" s="43"/>
      <c r="J74" s="43"/>
      <c r="K74" s="43"/>
      <c r="L74" s="43"/>
      <c r="M74" s="43"/>
      <c r="N74" s="43"/>
      <c r="O74" s="43"/>
      <c r="P74" s="43"/>
      <c r="Q74" s="43"/>
      <c r="R74" s="43"/>
      <c r="S74" s="43"/>
    </row>
    <row r="75" spans="4:19" x14ac:dyDescent="0.3">
      <c r="E75" s="55" t="s">
        <v>60</v>
      </c>
      <c r="F75" s="43"/>
      <c r="G75" s="43"/>
      <c r="H75" s="43"/>
      <c r="I75" s="43"/>
      <c r="J75" s="43"/>
      <c r="K75" s="43"/>
      <c r="L75" s="43"/>
      <c r="M75" s="43"/>
      <c r="N75" s="43"/>
      <c r="O75" s="43"/>
      <c r="P75" s="43"/>
      <c r="Q75" s="43"/>
      <c r="R75" s="43"/>
      <c r="S75" s="43"/>
    </row>
    <row r="76" spans="4:19" x14ac:dyDescent="0.3">
      <c r="E76" s="43"/>
      <c r="F76" s="43"/>
      <c r="G76" s="43"/>
      <c r="H76" s="43"/>
      <c r="I76" s="43"/>
      <c r="J76" s="43"/>
      <c r="K76" s="43"/>
      <c r="L76" s="43"/>
      <c r="M76" s="43"/>
      <c r="N76" s="43"/>
      <c r="O76" s="43"/>
      <c r="P76" s="43"/>
      <c r="Q76" s="43"/>
      <c r="R76" s="43"/>
      <c r="S76" s="43"/>
    </row>
    <row r="77" spans="4:19" x14ac:dyDescent="0.3">
      <c r="E77" s="85" t="s">
        <v>46</v>
      </c>
      <c r="F77" s="85"/>
      <c r="G77" s="85"/>
      <c r="H77" s="85"/>
      <c r="I77" s="85"/>
      <c r="J77" s="85"/>
      <c r="K77" s="85"/>
      <c r="L77" s="85"/>
      <c r="M77" s="85"/>
      <c r="N77" s="85"/>
      <c r="O77" s="85"/>
      <c r="P77" s="85"/>
      <c r="Q77" s="85"/>
      <c r="R77" s="85"/>
      <c r="S77" s="85"/>
    </row>
    <row r="78" spans="4:19" x14ac:dyDescent="0.3">
      <c r="E78" s="56"/>
      <c r="F78" s="85" t="s">
        <v>48</v>
      </c>
      <c r="G78" s="85"/>
      <c r="H78" s="85"/>
      <c r="I78" s="85"/>
      <c r="J78" s="85"/>
      <c r="K78" s="85"/>
      <c r="L78" s="85"/>
      <c r="M78" s="85"/>
      <c r="N78" s="85"/>
      <c r="O78" s="85"/>
      <c r="P78" s="85"/>
      <c r="Q78" s="85"/>
      <c r="R78" s="85"/>
      <c r="S78" s="85"/>
    </row>
    <row r="79" spans="4:19" ht="26.4" x14ac:dyDescent="0.3">
      <c r="E79" s="56" t="s">
        <v>47</v>
      </c>
      <c r="F79" s="57">
        <v>0.3</v>
      </c>
      <c r="G79" s="57">
        <v>0.4</v>
      </c>
      <c r="H79" s="58">
        <v>0.45</v>
      </c>
      <c r="I79" s="57">
        <v>0.5</v>
      </c>
      <c r="J79" s="57">
        <v>0.6</v>
      </c>
      <c r="K79" s="57">
        <v>0.7</v>
      </c>
      <c r="L79" s="57">
        <v>0.8</v>
      </c>
      <c r="M79" s="57">
        <v>0.9</v>
      </c>
      <c r="N79" s="58">
        <v>0.95</v>
      </c>
      <c r="O79" s="57">
        <v>1</v>
      </c>
      <c r="P79" s="57">
        <v>1.2</v>
      </c>
      <c r="Q79" s="57">
        <v>1.4</v>
      </c>
      <c r="R79" s="57">
        <v>1.6</v>
      </c>
      <c r="S79" s="57">
        <v>1.8</v>
      </c>
    </row>
    <row r="80" spans="4:19" x14ac:dyDescent="0.3">
      <c r="E80" s="59"/>
      <c r="F80" s="85" t="s">
        <v>49</v>
      </c>
      <c r="G80" s="85"/>
      <c r="H80" s="85"/>
      <c r="I80" s="85"/>
      <c r="J80" s="85"/>
      <c r="K80" s="85"/>
      <c r="L80" s="85"/>
      <c r="M80" s="85"/>
      <c r="N80" s="85"/>
      <c r="O80" s="85"/>
      <c r="P80" s="85"/>
      <c r="Q80" s="85"/>
      <c r="R80" s="85"/>
      <c r="S80" s="85"/>
    </row>
    <row r="81" spans="5:19" x14ac:dyDescent="0.3">
      <c r="E81" s="59"/>
      <c r="F81" s="56">
        <v>7.0000000000000007E-2</v>
      </c>
      <c r="G81" s="56">
        <v>0.13</v>
      </c>
      <c r="H81" s="56">
        <v>0.16</v>
      </c>
      <c r="I81" s="56">
        <v>0.2</v>
      </c>
      <c r="J81" s="56">
        <v>0.28000000000000003</v>
      </c>
      <c r="K81" s="56">
        <v>0.38</v>
      </c>
      <c r="L81" s="56">
        <v>0.5</v>
      </c>
      <c r="M81" s="56">
        <v>0.64</v>
      </c>
      <c r="N81" s="56">
        <v>0.71</v>
      </c>
      <c r="O81" s="56">
        <v>0.79</v>
      </c>
      <c r="P81" s="56">
        <v>1.1299999999999999</v>
      </c>
      <c r="Q81" s="56">
        <v>1.54</v>
      </c>
      <c r="R81" s="56">
        <v>2.0099999999999998</v>
      </c>
      <c r="S81" s="56">
        <v>2.54</v>
      </c>
    </row>
    <row r="82" spans="5:19" x14ac:dyDescent="0.3">
      <c r="E82" s="60">
        <v>9</v>
      </c>
      <c r="F82" s="61">
        <v>435</v>
      </c>
      <c r="G82" s="61">
        <v>508</v>
      </c>
      <c r="H82" s="61">
        <v>588</v>
      </c>
      <c r="I82" s="61">
        <v>694</v>
      </c>
      <c r="J82" s="61">
        <v>906</v>
      </c>
      <c r="K82" s="61">
        <v>1171</v>
      </c>
      <c r="L82" s="61">
        <v>1489</v>
      </c>
      <c r="M82" s="61">
        <v>1860</v>
      </c>
      <c r="N82" s="61">
        <v>2046</v>
      </c>
      <c r="O82" s="61">
        <v>2258</v>
      </c>
      <c r="P82" s="61">
        <v>3159</v>
      </c>
      <c r="Q82" s="61">
        <v>4246</v>
      </c>
      <c r="R82" s="61">
        <v>5492</v>
      </c>
      <c r="S82" s="61">
        <v>6898</v>
      </c>
    </row>
    <row r="83" spans="5:19" x14ac:dyDescent="0.3">
      <c r="E83" s="60">
        <v>10</v>
      </c>
      <c r="F83" s="61">
        <v>435</v>
      </c>
      <c r="G83" s="61">
        <v>547</v>
      </c>
      <c r="H83" s="61">
        <v>635</v>
      </c>
      <c r="I83" s="61">
        <v>753</v>
      </c>
      <c r="J83" s="61">
        <v>988</v>
      </c>
      <c r="K83" s="61">
        <v>1283</v>
      </c>
      <c r="L83" s="61">
        <v>1637</v>
      </c>
      <c r="M83" s="61">
        <v>2049</v>
      </c>
      <c r="N83" s="61">
        <v>2255</v>
      </c>
      <c r="O83" s="61">
        <v>2491</v>
      </c>
      <c r="P83" s="61">
        <v>3492</v>
      </c>
      <c r="Q83" s="61">
        <v>4700</v>
      </c>
      <c r="R83" s="61">
        <v>6084</v>
      </c>
      <c r="S83" s="61">
        <v>7646</v>
      </c>
    </row>
    <row r="84" spans="5:19" x14ac:dyDescent="0.3">
      <c r="E84" s="60">
        <v>11</v>
      </c>
      <c r="F84" s="61">
        <v>435</v>
      </c>
      <c r="G84" s="61">
        <v>585</v>
      </c>
      <c r="H84" s="61">
        <v>682</v>
      </c>
      <c r="I84" s="61">
        <v>812</v>
      </c>
      <c r="J84" s="61">
        <v>1071</v>
      </c>
      <c r="K84" s="61">
        <v>1395</v>
      </c>
      <c r="L84" s="61">
        <v>1784</v>
      </c>
      <c r="M84" s="61">
        <v>2237</v>
      </c>
      <c r="N84" s="61">
        <v>2464</v>
      </c>
      <c r="O84" s="61">
        <v>2723</v>
      </c>
      <c r="P84" s="61">
        <v>3825</v>
      </c>
      <c r="Q84" s="61">
        <v>5154</v>
      </c>
      <c r="R84" s="61">
        <v>6677</v>
      </c>
      <c r="S84" s="61">
        <v>8394</v>
      </c>
    </row>
    <row r="85" spans="5:19" x14ac:dyDescent="0.3">
      <c r="E85" s="60">
        <v>12</v>
      </c>
      <c r="F85" s="61">
        <v>435</v>
      </c>
      <c r="G85" s="61">
        <v>623</v>
      </c>
      <c r="H85" s="61">
        <v>729</v>
      </c>
      <c r="I85" s="61">
        <v>871</v>
      </c>
      <c r="J85" s="61">
        <v>1153</v>
      </c>
      <c r="K85" s="61">
        <v>1507</v>
      </c>
      <c r="L85" s="61">
        <v>1931</v>
      </c>
      <c r="M85" s="61">
        <v>2426</v>
      </c>
      <c r="N85" s="61">
        <v>2673</v>
      </c>
      <c r="O85" s="61">
        <v>2956</v>
      </c>
      <c r="P85" s="61">
        <v>4158</v>
      </c>
      <c r="Q85" s="61">
        <v>5607</v>
      </c>
      <c r="R85" s="61">
        <v>7269</v>
      </c>
      <c r="S85" s="61">
        <v>9142</v>
      </c>
    </row>
    <row r="86" spans="5:19" x14ac:dyDescent="0.3">
      <c r="E86" s="60">
        <v>13</v>
      </c>
      <c r="F86" s="61">
        <v>435</v>
      </c>
      <c r="G86" s="61">
        <v>661</v>
      </c>
      <c r="H86" s="61">
        <v>776</v>
      </c>
      <c r="I86" s="61">
        <v>930</v>
      </c>
      <c r="J86" s="61">
        <v>1236</v>
      </c>
      <c r="K86" s="61">
        <v>1619</v>
      </c>
      <c r="L86" s="61">
        <v>2078</v>
      </c>
      <c r="M86" s="61">
        <v>2614</v>
      </c>
      <c r="N86" s="61">
        <v>2883</v>
      </c>
      <c r="O86" s="61">
        <v>3189</v>
      </c>
      <c r="P86" s="61">
        <v>4491</v>
      </c>
      <c r="Q86" s="61">
        <v>6061</v>
      </c>
      <c r="R86" s="61">
        <v>7861</v>
      </c>
      <c r="S86" s="61">
        <v>9890</v>
      </c>
    </row>
    <row r="87" spans="5:19" x14ac:dyDescent="0.3">
      <c r="E87" s="60">
        <v>14</v>
      </c>
      <c r="F87" s="61">
        <v>452</v>
      </c>
      <c r="G87" s="61">
        <v>700</v>
      </c>
      <c r="H87" s="61">
        <v>824</v>
      </c>
      <c r="I87" s="61">
        <v>988</v>
      </c>
      <c r="J87" s="61">
        <v>1318</v>
      </c>
      <c r="K87" s="61">
        <v>1731</v>
      </c>
      <c r="L87" s="61">
        <v>2226</v>
      </c>
      <c r="M87" s="61">
        <v>2803</v>
      </c>
      <c r="N87" s="61">
        <v>3092</v>
      </c>
      <c r="O87" s="61">
        <v>3422</v>
      </c>
      <c r="P87" s="61">
        <v>4824</v>
      </c>
      <c r="Q87" s="61">
        <v>6515</v>
      </c>
      <c r="R87" s="61">
        <v>8453</v>
      </c>
      <c r="S87" s="61">
        <v>10639</v>
      </c>
    </row>
    <row r="88" spans="5:19" x14ac:dyDescent="0.3">
      <c r="E88" s="60">
        <v>15</v>
      </c>
      <c r="F88" s="61">
        <v>473</v>
      </c>
      <c r="G88" s="61">
        <v>738</v>
      </c>
      <c r="H88" s="61">
        <v>871</v>
      </c>
      <c r="I88" s="61">
        <v>1047</v>
      </c>
      <c r="J88" s="61">
        <v>1401</v>
      </c>
      <c r="K88" s="61">
        <v>1843</v>
      </c>
      <c r="L88" s="61">
        <v>2373</v>
      </c>
      <c r="M88" s="61">
        <v>2992</v>
      </c>
      <c r="N88" s="61">
        <v>3301</v>
      </c>
      <c r="O88" s="61">
        <v>3654</v>
      </c>
      <c r="P88" s="61">
        <v>5157</v>
      </c>
      <c r="Q88" s="61">
        <v>6968</v>
      </c>
      <c r="R88" s="61">
        <v>9045</v>
      </c>
      <c r="S88" s="61">
        <v>11387</v>
      </c>
    </row>
    <row r="89" spans="5:19" x14ac:dyDescent="0.3">
      <c r="E89" s="60">
        <v>16</v>
      </c>
      <c r="F89" s="61">
        <v>494</v>
      </c>
      <c r="G89" s="61">
        <v>776</v>
      </c>
      <c r="H89" s="61">
        <v>918</v>
      </c>
      <c r="I89" s="61">
        <v>1106</v>
      </c>
      <c r="J89" s="61">
        <v>1483</v>
      </c>
      <c r="K89" s="61">
        <v>1955</v>
      </c>
      <c r="L89" s="61">
        <v>2520</v>
      </c>
      <c r="M89" s="61">
        <v>3180</v>
      </c>
      <c r="N89" s="61">
        <v>3510</v>
      </c>
      <c r="O89" s="61">
        <v>3887</v>
      </c>
      <c r="P89" s="61">
        <v>5489</v>
      </c>
      <c r="Q89" s="61">
        <v>7422</v>
      </c>
      <c r="R89" s="61">
        <v>9637</v>
      </c>
      <c r="S89" s="61">
        <v>12135</v>
      </c>
    </row>
    <row r="90" spans="5:19" x14ac:dyDescent="0.3">
      <c r="E90" s="60">
        <v>17</v>
      </c>
      <c r="F90" s="61">
        <v>514</v>
      </c>
      <c r="G90" s="61">
        <v>815</v>
      </c>
      <c r="H90" s="61">
        <v>965</v>
      </c>
      <c r="I90" s="61">
        <v>1165</v>
      </c>
      <c r="J90" s="61">
        <v>1566</v>
      </c>
      <c r="K90" s="61">
        <v>2067</v>
      </c>
      <c r="L90" s="61">
        <v>2668</v>
      </c>
      <c r="M90" s="61">
        <v>3369</v>
      </c>
      <c r="N90" s="61">
        <v>3719</v>
      </c>
      <c r="O90" s="61">
        <v>4120</v>
      </c>
      <c r="P90" s="61">
        <v>5822</v>
      </c>
      <c r="Q90" s="61">
        <v>7875</v>
      </c>
      <c r="R90" s="61">
        <v>10229</v>
      </c>
      <c r="S90" s="61">
        <v>12883</v>
      </c>
    </row>
    <row r="91" spans="5:19" x14ac:dyDescent="0.3">
      <c r="E91" s="60">
        <v>18</v>
      </c>
      <c r="F91" s="61">
        <v>535</v>
      </c>
      <c r="G91" s="61">
        <v>853</v>
      </c>
      <c r="H91" s="61">
        <v>1012</v>
      </c>
      <c r="I91" s="61">
        <v>1224</v>
      </c>
      <c r="J91" s="61">
        <v>1648</v>
      </c>
      <c r="K91" s="61">
        <v>2179</v>
      </c>
      <c r="L91" s="61">
        <v>2815</v>
      </c>
      <c r="M91" s="61">
        <v>3557</v>
      </c>
      <c r="N91" s="61">
        <v>3928</v>
      </c>
      <c r="O91" s="61">
        <v>4352</v>
      </c>
      <c r="P91" s="61">
        <v>6155</v>
      </c>
      <c r="Q91" s="61">
        <v>8329</v>
      </c>
      <c r="R91" s="61">
        <v>10821</v>
      </c>
      <c r="S91" s="61">
        <v>13631</v>
      </c>
    </row>
    <row r="92" spans="5:19" x14ac:dyDescent="0.3">
      <c r="E92" s="60">
        <v>19</v>
      </c>
      <c r="F92" s="61">
        <v>555</v>
      </c>
      <c r="G92" s="61">
        <v>891</v>
      </c>
      <c r="H92" s="61">
        <v>1059</v>
      </c>
      <c r="I92" s="61">
        <v>1283</v>
      </c>
      <c r="J92" s="61">
        <v>1731</v>
      </c>
      <c r="K92" s="61">
        <v>2290</v>
      </c>
      <c r="L92" s="61">
        <v>2962</v>
      </c>
      <c r="M92" s="61">
        <v>3746</v>
      </c>
      <c r="N92" s="61">
        <v>4137</v>
      </c>
      <c r="O92" s="61">
        <v>4585</v>
      </c>
      <c r="P92" s="61">
        <v>6488</v>
      </c>
      <c r="Q92" s="61">
        <v>8783</v>
      </c>
      <c r="R92" s="61">
        <v>11413</v>
      </c>
      <c r="S92" s="61">
        <v>14380</v>
      </c>
    </row>
    <row r="93" spans="5:19" x14ac:dyDescent="0.3">
      <c r="E93" s="60">
        <v>20</v>
      </c>
      <c r="F93" s="61">
        <v>576</v>
      </c>
      <c r="G93" s="61">
        <v>930</v>
      </c>
      <c r="H93" s="61">
        <v>1106</v>
      </c>
      <c r="I93" s="61">
        <v>1342</v>
      </c>
      <c r="J93" s="61">
        <v>1813</v>
      </c>
      <c r="K93" s="61">
        <v>2402</v>
      </c>
      <c r="L93" s="61">
        <v>3109</v>
      </c>
      <c r="M93" s="61">
        <v>3934</v>
      </c>
      <c r="N93" s="61">
        <v>4347</v>
      </c>
      <c r="O93" s="61">
        <v>4818</v>
      </c>
      <c r="P93" s="61">
        <v>6821</v>
      </c>
      <c r="Q93" s="61">
        <v>9236</v>
      </c>
      <c r="R93" s="61">
        <v>12005</v>
      </c>
      <c r="S93" s="61">
        <v>15128</v>
      </c>
    </row>
    <row r="94" spans="5:19" x14ac:dyDescent="0.3">
      <c r="E94" s="43"/>
      <c r="F94" s="43"/>
      <c r="G94" s="43"/>
      <c r="H94" s="43"/>
      <c r="I94" s="43"/>
      <c r="J94" s="43"/>
      <c r="K94" s="43"/>
      <c r="L94" s="43"/>
      <c r="M94" s="43"/>
      <c r="N94" s="43"/>
      <c r="O94" s="43"/>
      <c r="P94" s="43"/>
      <c r="Q94" s="43"/>
      <c r="R94" s="43"/>
      <c r="S94" s="43"/>
    </row>
  </sheetData>
  <sheetProtection algorithmName="SHA-512" hashValue="6KeYtflSvWvYQ6RcUV0g2EucNn2yieiX/PsK5RLCxEadIViQp78hUHPjCDf0nXINGyO4u2wLaJYf16OfISSvAQ==" saltValue="aJrpOSrtgYMu25RlnZHUww==" spinCount="100000" sheet="1" objects="1" scenarios="1"/>
  <mergeCells count="59">
    <mergeCell ref="K24:K25"/>
    <mergeCell ref="H24:J24"/>
    <mergeCell ref="E24:G24"/>
    <mergeCell ref="B24:D25"/>
    <mergeCell ref="D7:F7"/>
    <mergeCell ref="D9:F9"/>
    <mergeCell ref="D10:F10"/>
    <mergeCell ref="D11:F11"/>
    <mergeCell ref="D12:F12"/>
    <mergeCell ref="D16:H16"/>
    <mergeCell ref="D8:F8"/>
    <mergeCell ref="B47:D47"/>
    <mergeCell ref="B38:D38"/>
    <mergeCell ref="E38:F38"/>
    <mergeCell ref="G38:H38"/>
    <mergeCell ref="B46:D46"/>
    <mergeCell ref="E45:I45"/>
    <mergeCell ref="E46:I46"/>
    <mergeCell ref="B39:D39"/>
    <mergeCell ref="E39:F39"/>
    <mergeCell ref="G39:H39"/>
    <mergeCell ref="B43:D44"/>
    <mergeCell ref="B37:D37"/>
    <mergeCell ref="E37:F37"/>
    <mergeCell ref="G37:H37"/>
    <mergeCell ref="B34:D34"/>
    <mergeCell ref="B45:D45"/>
    <mergeCell ref="B35:D35"/>
    <mergeCell ref="B36:D36"/>
    <mergeCell ref="G34:H34"/>
    <mergeCell ref="G35:H35"/>
    <mergeCell ref="G36:H36"/>
    <mergeCell ref="E35:F35"/>
    <mergeCell ref="E36:F36"/>
    <mergeCell ref="E34:F34"/>
    <mergeCell ref="F78:S78"/>
    <mergeCell ref="F80:S80"/>
    <mergeCell ref="K43:K44"/>
    <mergeCell ref="J43:J44"/>
    <mergeCell ref="E43:I44"/>
    <mergeCell ref="E47:I47"/>
    <mergeCell ref="H51:J51"/>
    <mergeCell ref="E77:S77"/>
    <mergeCell ref="H58:I58"/>
    <mergeCell ref="B1:D1"/>
    <mergeCell ref="D17:H17"/>
    <mergeCell ref="D18:H18"/>
    <mergeCell ref="D19:H19"/>
    <mergeCell ref="D20:H20"/>
    <mergeCell ref="B4:K4"/>
    <mergeCell ref="B33:D33"/>
    <mergeCell ref="B26:D26"/>
    <mergeCell ref="B27:D27"/>
    <mergeCell ref="B28:D28"/>
    <mergeCell ref="G32:H32"/>
    <mergeCell ref="E32:F32"/>
    <mergeCell ref="B32:D32"/>
    <mergeCell ref="G33:H33"/>
    <mergeCell ref="E33:F33"/>
  </mergeCells>
  <dataValidations disablePrompts="1" count="3">
    <dataValidation type="list" allowBlank="1" showInputMessage="1" showErrorMessage="1" sqref="H10" xr:uid="{00000000-0002-0000-0000-000000000000}">
      <formula1>"Y, N"</formula1>
    </dataValidation>
    <dataValidation type="list" allowBlank="1" showInputMessage="1" showErrorMessage="1" sqref="E33:F39" xr:uid="{BDD2C640-2EA9-4096-BD10-2DDBB469643A}">
      <formula1>F$79:S$79</formula1>
    </dataValidation>
    <dataValidation type="list" allowBlank="1" showInputMessage="1" showErrorMessage="1" sqref="G33:H39" xr:uid="{D08DC334-1019-45D2-B83D-5EA09188A587}">
      <formula1>E$82:E$93</formula1>
    </dataValidation>
  </dataValidations>
  <printOptions horizontalCentered="1"/>
  <pageMargins left="0.7" right="0.7" top="0.75" bottom="0.75" header="0.3" footer="0.3"/>
  <pageSetup scale="65" fitToHeight="0" orientation="landscape" r:id="rId1"/>
  <headerFooter alignWithMargins="0">
    <oddFooter>&amp;C&amp;P&amp;R&amp;D</oddFooter>
  </headerFooter>
  <rowBreaks count="1" manualBreakCount="1">
    <brk id="2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Reactivation</vt:lpstr>
      <vt:lpstr>Instructions!Print_Area</vt:lpstr>
      <vt:lpstr>Reactivation!Print_Area</vt:lpstr>
      <vt:lpstr>Reactivation!Print_Titles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2020-10-20T20:06:52Z</dcterms:modified>
</cp:coreProperties>
</file>