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showInkAnnotation="0" defaultThemeVersion="124226"/>
  <xr:revisionPtr revIDLastSave="0" documentId="13_ncr:1_{5F2400AD-9E5C-4263-A4B0-56C1FF8CA799}" xr6:coauthVersionLast="47" xr6:coauthVersionMax="47" xr10:uidLastSave="{00000000-0000-0000-0000-000000000000}"/>
  <bookViews>
    <workbookView xWindow="-108" yWindow="-108" windowWidth="23256" windowHeight="12456" activeTab="1" xr2:uid="{00000000-000D-0000-FFFF-FFFF00000000}"/>
  </bookViews>
  <sheets>
    <sheet name="Instructions" sheetId="7" r:id="rId1"/>
    <sheet name="Reactivation" sheetId="4" r:id="rId2"/>
    <sheet name="lookups" sheetId="9" r:id="rId3"/>
  </sheets>
  <definedNames>
    <definedName name="_Hlk42018023" localSheetId="0">Instructions!#REF!</definedName>
    <definedName name="_xlnm.Print_Area" localSheetId="0">Instructions!$A$1:$A$36</definedName>
    <definedName name="_xlnm.Print_Area" localSheetId="1">Reactivation!$A$1:$J$51</definedName>
    <definedName name="_xlnm.Print_Titles" localSheetId="1">Reactivation!$1:$1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4" i="4" l="1"/>
  <c r="J55" i="4"/>
  <c r="J53" i="4"/>
  <c r="B7" i="9"/>
  <c r="K37" i="4"/>
  <c r="K38" i="4"/>
  <c r="K39" i="4"/>
  <c r="K40" i="4"/>
  <c r="K41" i="4"/>
  <c r="K42" i="4"/>
  <c r="K36" i="4"/>
  <c r="K55" i="4" l="1"/>
  <c r="I17" i="4"/>
  <c r="I16" i="4"/>
  <c r="K54" i="4" l="1"/>
  <c r="K53" i="4"/>
  <c r="K43" i="4" l="1"/>
  <c r="D11" i="9"/>
  <c r="C11" i="9"/>
  <c r="D10" i="9"/>
  <c r="C10" i="9"/>
  <c r="C7" i="9"/>
  <c r="C6" i="9"/>
  <c r="C5" i="9"/>
  <c r="C4" i="9"/>
  <c r="C3" i="9"/>
  <c r="K14" i="4" l="1"/>
  <c r="K16" i="4"/>
  <c r="K22" i="4"/>
  <c r="K15" i="4"/>
  <c r="K25" i="4"/>
  <c r="K24" i="4"/>
  <c r="K23" i="4"/>
  <c r="K31" i="4"/>
  <c r="K30" i="4"/>
  <c r="K32" i="4"/>
  <c r="K18" i="4"/>
  <c r="J47" i="4"/>
  <c r="K47" i="4" s="1"/>
  <c r="J48" i="4"/>
  <c r="K48" i="4" s="1"/>
  <c r="J49" i="4"/>
  <c r="K49" i="4" s="1"/>
  <c r="K56" i="4"/>
  <c r="K50" i="4" l="1"/>
  <c r="K17" i="4" l="1"/>
  <c r="K33" i="4" l="1"/>
  <c r="K26" i="4"/>
  <c r="K19" i="4" l="1"/>
  <c r="K58" i="4" s="1"/>
</calcChain>
</file>

<file path=xl/sharedStrings.xml><?xml version="1.0" encoding="utf-8"?>
<sst xmlns="http://schemas.openxmlformats.org/spreadsheetml/2006/main" count="172" uniqueCount="142">
  <si>
    <t>Brushing</t>
  </si>
  <si>
    <t>Labour</t>
  </si>
  <si>
    <t>Labourer</t>
  </si>
  <si>
    <t>Faller With Power Saw</t>
  </si>
  <si>
    <t>Equipment Rates</t>
  </si>
  <si>
    <t>Grader</t>
  </si>
  <si>
    <t>Ditching</t>
  </si>
  <si>
    <t>Features</t>
  </si>
  <si>
    <t>Cost:</t>
  </si>
  <si>
    <t>Days</t>
  </si>
  <si>
    <t>Hand Falling with Spotter</t>
  </si>
  <si>
    <t>Equipment Use</t>
  </si>
  <si>
    <t>Snag Falling</t>
  </si>
  <si>
    <t>Dist
(km)</t>
  </si>
  <si>
    <t>Bobcat with 
Brushing Attachment</t>
  </si>
  <si>
    <t>Skidder
(hrs)</t>
  </si>
  <si>
    <t>Cost
($)</t>
  </si>
  <si>
    <t>Grader Productivity
(hrs/km)</t>
  </si>
  <si>
    <t>Rate/km</t>
  </si>
  <si>
    <t>Snagfaller
(hrs)</t>
  </si>
  <si>
    <t>Spotter
(hrs)</t>
  </si>
  <si>
    <t>Bulldozer Productivity
(hrs/km)</t>
  </si>
  <si>
    <t>Tractor with
Brushing Head</t>
  </si>
  <si>
    <t>Moderate snag falling 3-6km per day</t>
  </si>
  <si>
    <t>Light snag falling &gt;6km per day</t>
  </si>
  <si>
    <t>Category</t>
  </si>
  <si>
    <t>Distance
(km)</t>
  </si>
  <si>
    <t>Category with Side Slope</t>
  </si>
  <si>
    <t>Rate/Hour</t>
  </si>
  <si>
    <t>Brushing equipment used. Light brushing of the roadside and ditchline to improve the line of sight.</t>
  </si>
  <si>
    <t>Existing Ditchline</t>
  </si>
  <si>
    <t>Bulldozer used to establishing a new ditchline (includes creating a new ditchline resulting in a wider running surface and a new cut slope angle)</t>
  </si>
  <si>
    <t>Engineered Cost Estimate (ECE) Item I - Road Reactivation</t>
  </si>
  <si>
    <t>Equipment Rates (Blue Book)</t>
  </si>
  <si>
    <t>Heavy snag falling &lt;3km per day (Will likely be based on steepness of slope or number of snags)</t>
  </si>
  <si>
    <t>Culverts</t>
  </si>
  <si>
    <t>Circular Pipe Length (m)</t>
  </si>
  <si>
    <t>Circular Pipe Diameter (m)</t>
  </si>
  <si>
    <t>Number</t>
  </si>
  <si>
    <t>PART A: INSTALLED CULVERT COST ESTIMATE ($)</t>
  </si>
  <si>
    <t>Culvert length (m)</t>
  </si>
  <si>
    <t>Equivalent Round Diameter</t>
  </si>
  <si>
    <t>Instructions</t>
  </si>
  <si>
    <t>General</t>
  </si>
  <si>
    <t>-For each segment of road(s) select the appropriate Category and Length of road.</t>
  </si>
  <si>
    <t>Mobilization/Demobilization</t>
  </si>
  <si>
    <t>Rate/Hour (after fuel adjustment)</t>
  </si>
  <si>
    <t>Hours</t>
  </si>
  <si>
    <t>Equipment</t>
  </si>
  <si>
    <t>Item I - Road Reactivation</t>
  </si>
  <si>
    <t>Culvert Cost
($)</t>
  </si>
  <si>
    <t>New Ditchline and Cutslope Angle &gt;45%</t>
  </si>
  <si>
    <t>New Ditchline and Cutslope Angle 26-45%</t>
  </si>
  <si>
    <t>New Ditchline and Cutslope Angle 0-25%</t>
  </si>
  <si>
    <t>Lowbed Rate</t>
  </si>
  <si>
    <t>Total Road Reactivation Cost Estimate</t>
  </si>
  <si>
    <t>Brushing equipment used. Less than 50% of the road running surface is occupied by brush up to 10cm in diameter (A Bobcat with brushing attachment may also be required if the road is too narrow and the tractor cannot brush the center of road).</t>
  </si>
  <si>
    <t>Grader and Bulldozer used.  More than 50% of the road running surface is occupied by brush up to 10cm in diameter.</t>
  </si>
  <si>
    <t>Description of Road Reactivation Activity:</t>
  </si>
  <si>
    <t>Road Surface Only</t>
  </si>
  <si>
    <t>Roadside and Ditchline Only</t>
  </si>
  <si>
    <t>Roadside, Ditchline and Road Surface</t>
  </si>
  <si>
    <t>-Equipment use - for removing large logs and debris from the road surface and ditchline.</t>
  </si>
  <si>
    <t xml:space="preserve">-if more than one category is used, please provided a description of the different sections or identify them on the appraisal map. </t>
  </si>
  <si>
    <t>Grader used.  Light brushing of the roadside and ditchline; less than 50% of the road running surface is occupied by brush up to 10cm in diameter.</t>
  </si>
  <si>
    <t>Bulldozer or Grader used.  Less than 50% of the road running surface is occupied by brush up to 10cm in diameter.</t>
  </si>
  <si>
    <t>Bulldozer or Grader used to re-establishing the existing ditchline (or grader acceptable)</t>
  </si>
  <si>
    <t>Road Name/Section/Identifier</t>
  </si>
  <si>
    <t xml:space="preserve">-Estimate the number of days of hand falling required for each segment of the road.  </t>
  </si>
  <si>
    <t>-Select the appropriate Category and Length for each section of road.</t>
  </si>
  <si>
    <t xml:space="preserve">-If more than one category is used, please provided a description of the different sections or identify them on the appraisal map. </t>
  </si>
  <si>
    <t>-Please review the Interior ECE Procedures document for information and requirements for Engineered Cost Estimates.</t>
  </si>
  <si>
    <t>-Road Reactivation section lengths must be greater than or equal to 0.1 km.</t>
  </si>
  <si>
    <t xml:space="preserve">-This template must not be adjusted for costs or productivity. </t>
  </si>
  <si>
    <t xml:space="preserve">-Other activity costs (such as grass seeding, signage, etc.) cannot be added. </t>
  </si>
  <si>
    <t>-Three categories are provided in the template so an estimate for varying difficulty/productivity can entered for multiple segments making up the road(s).</t>
  </si>
  <si>
    <t>-Select the number, size and length of culverts required for the road reactivation project(s).</t>
  </si>
  <si>
    <t>-Estimate the hours to mob/demob the equipment to the site.</t>
  </si>
  <si>
    <t>(i.e. more than one category may be used if segments of the road have different features and brushing treatments needed).</t>
  </si>
  <si>
    <t>(i.e. more than one category may be used if segments of the road have different features and ditching treatments needed).</t>
  </si>
  <si>
    <t>Rate/km (after fuel adjustment)</t>
  </si>
  <si>
    <t>Excavator Productivity
(hrs/km)</t>
  </si>
  <si>
    <t>Bulldozer and Excavator used to establishing a new ditchline (includes creating a new ditchline resulting in a wider running surface and a new cut slope angle)</t>
  </si>
  <si>
    <t>Excavator
(hrs)</t>
  </si>
  <si>
    <t>Road 1 +556m</t>
  </si>
  <si>
    <t>tractor and bobcat for brushing</t>
  </si>
  <si>
    <t>Rate per Hour Equipment Fuel Adjustment</t>
  </si>
  <si>
    <t>Off-Road</t>
  </si>
  <si>
    <t>On-Road</t>
  </si>
  <si>
    <t>Rate</t>
  </si>
  <si>
    <t>X-Sectional Area (m2)</t>
  </si>
  <si>
    <t>Excavator- Based on heavy hydraulic- Class 7</t>
  </si>
  <si>
    <t>Tabular Stabilization</t>
  </si>
  <si>
    <t>Cost ($/km)</t>
  </si>
  <si>
    <t>Cost ($)</t>
  </si>
  <si>
    <t>Road Group</t>
  </si>
  <si>
    <t>Distance being treated (km)</t>
  </si>
  <si>
    <t>Road Group Stabilizing Material Lookup</t>
  </si>
  <si>
    <t xml:space="preserve">Road Group </t>
  </si>
  <si>
    <t>- Where stabilizing material developed during the subgrade or ditch construction is insufficient, a cost estimate for additional  stabilizing material to be trucked in from selected borrow pits may be included below.</t>
  </si>
  <si>
    <t>- Costs exclude rock drilling, explosives, loading of explosives and blasting in borrow pit  construction.</t>
  </si>
  <si>
    <t>Brushing Head on Tractor - Based on estimated average cost for a brushing head on a tractor from Blue Book section 15.2 - class 2 crawler tractor. 5 hours/km productivity.</t>
  </si>
  <si>
    <t>Cost/km</t>
  </si>
  <si>
    <t>-The cost estimates assume borrow pits are located adjacent to the road side and are not part of the subgrade excavation. If a new road needs to be constructed to access the borrow pit, then an access road cost estimate is required in addition to the in-place unit  cost estimates</t>
  </si>
  <si>
    <t>White indicates a fillable cell.</t>
  </si>
  <si>
    <t>ECE #</t>
  </si>
  <si>
    <t xml:space="preserve">ECE Name: </t>
  </si>
  <si>
    <t xml:space="preserve">Licence: </t>
  </si>
  <si>
    <t>Cutting Permit:</t>
  </si>
  <si>
    <t>Timber Mark:</t>
  </si>
  <si>
    <t>Date:</t>
  </si>
  <si>
    <t>Location:</t>
  </si>
  <si>
    <t>Prepared by:</t>
  </si>
  <si>
    <t>Tractor - Crawler/Bulldozer (class 6) - Based on Cat D8T</t>
  </si>
  <si>
    <t>Skidder (Class 1)</t>
  </si>
  <si>
    <t>Lowbed - average of 5,7,8 axle configs</t>
  </si>
  <si>
    <t>Distance from Gravel or Ballast source to midpoint of stabilization section</t>
  </si>
  <si>
    <t>1 if Stabilization material is Ripped Rock or Quary Rock otherwise RRQR = 0.</t>
  </si>
  <si>
    <t>1-Stabilization material is Ripped Rock or Quary Rock</t>
  </si>
  <si>
    <t>0-Stabilization material is NOT Ripped Rock or Quary Rock</t>
  </si>
  <si>
    <t>Dropdown</t>
  </si>
  <si>
    <t>N/A</t>
  </si>
  <si>
    <t>Bobcat with Brushing Attachment - Based on estimated average cost for a bobcat with a brushing attachment from Blue Book Section 7.1 -class 3 bobcat rate plus hydraulic brush cutter sawhead. 1 hour/km productivity.</t>
  </si>
  <si>
    <t>Template Colour Legend</t>
  </si>
  <si>
    <t>Blue indicates label/empty space and is not fillable.</t>
  </si>
  <si>
    <t>Yellow indicates title/empty space and is not fillable.</t>
  </si>
  <si>
    <t>Yes</t>
  </si>
  <si>
    <t>No</t>
  </si>
  <si>
    <r>
      <t xml:space="preserve">-PHARM requires evidence the work was completed </t>
    </r>
    <r>
      <rPr>
        <u/>
        <sz val="11"/>
        <color theme="1"/>
        <rFont val="Calibri"/>
        <family val="2"/>
        <scheme val="minor"/>
      </rPr>
      <t>and that the appropriate categories are chosen</t>
    </r>
    <r>
      <rPr>
        <sz val="11"/>
        <color theme="1"/>
        <rFont val="Calibri"/>
        <family val="2"/>
        <scheme val="minor"/>
      </rPr>
      <t>. Categories and total hours or lengths may be different for reappraisal.  Photo documentation is strongly encouraged.</t>
    </r>
  </si>
  <si>
    <t xml:space="preserve">-Estimate the number of days of machine time required for each segment of the road.  (Machine time can only be used for non merchantable stems only for piling or safety purposes.  Merchantable stems are included in harvesting costs) </t>
  </si>
  <si>
    <t>Green indicates automatic calculation/pre-filled and is not fillable.</t>
  </si>
  <si>
    <t>Wood Culvert
Up to 3.4m</t>
  </si>
  <si>
    <t>WOOD CULVERT COST (AS PER THE CAM 2026 COST)</t>
  </si>
  <si>
    <r>
      <t>(Template with standard machines and productivities accepted by Ministry of Forests - July</t>
    </r>
    <r>
      <rPr>
        <b/>
        <sz val="12"/>
        <rFont val="Aptos Narrow"/>
        <family val="2"/>
      </rPr>
      <t xml:space="preserve"> </t>
    </r>
    <r>
      <rPr>
        <sz val="12"/>
        <rFont val="Aptos Narrow"/>
        <family val="2"/>
      </rPr>
      <t>1, 2026)</t>
    </r>
  </si>
  <si>
    <t>- mob/demob is intended for projects that equipment is on or adjacent to the site.</t>
  </si>
  <si>
    <t>-Mob and demob costs may be included only if the transportation of the equipment has not already been accounted for in the appraisal.  (i.e. adjacent tabular road projects or other ECE development projects).</t>
  </si>
  <si>
    <t>Interior Engineered Cost Estimate Procedures</t>
  </si>
  <si>
    <t>*From blue book</t>
  </si>
  <si>
    <t>July 2026 IAM Culvert Cost Lookup Table</t>
  </si>
  <si>
    <t xml:space="preserve">  Distance from Gravel or Ballast source </t>
  </si>
  <si>
    <t xml:space="preserve">Tabular Stabilization Cost </t>
  </si>
  <si>
    <t>RRQR if Stabilization material is Ripped Rock or Quary Rock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</si>
</sst>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Red]\-&quot;$&quot;#,##0.00"/>
    <numFmt numFmtId="44" formatCode="_-&quot;$&quot;* #,##0.00_-;\-&quot;$&quot;* #,##0.00_-;_-&quot;$&quot;* &quot;-&quot;??_-;_-@_-"/>
    <numFmt numFmtId="43" formatCode="_-* #,##0.00_-;\-* #,##0.00_-;_-* &quot;-&quot;??_-;_-@_-"/>
    <numFmt numFmtId="164" formatCode="&quot;$&quot;#,##0.00_);\(&quot;$&quot;#,##0.00\)"/>
    <numFmt numFmtId="165" formatCode="_(&quot;$&quot;* #,##0.00_);_(&quot;$&quot;* \(#,##0.00\);_(&quot;$&quot;* &quot;-&quot;??_);_(@_)"/>
    <numFmt numFmtId="166" formatCode="&quot;$&quot;#,##0.00"/>
    <numFmt numFmtId="167" formatCode="0.0"/>
    <numFmt numFmtId="168" formatCode="_-* #,##0_-;\-* #,##0_-;_-* &quot;-&quot;??_-;_-@_-"/>
    <numFmt numFmtId="169" formatCode="_-* #,##0.0_-;\-* #,##0.0_-;_-* &quot;-&quot;??_-;_-@_-"/>
    <numFmt numFmtId="170" formatCode="&quot;$&quot;#,##0"/>
  </numFmts>
  <fonts count="43" x14ac:knownFonts="1">
    <font>
      <sz val="11"/>
      <color theme="1"/>
      <name val="Calibri"/>
      <family val="2"/>
      <scheme val="minor"/>
    </font>
    <font>
      <sz val="10"/>
      <name val="Arial"/>
      <family val="2"/>
    </font>
    <font>
      <sz val="10"/>
      <name val="Arial"/>
      <family val="2"/>
    </font>
    <font>
      <b/>
      <sz val="11"/>
      <name val="Calibri"/>
      <family val="2"/>
      <scheme val="minor"/>
    </font>
    <font>
      <b/>
      <u/>
      <sz val="11"/>
      <name val="Calibri"/>
      <family val="2"/>
      <scheme val="minor"/>
    </font>
    <font>
      <sz val="11"/>
      <name val="Calibri"/>
      <family val="2"/>
      <scheme val="minor"/>
    </font>
    <font>
      <i/>
      <sz val="11"/>
      <name val="Calibri"/>
      <family val="2"/>
      <scheme val="minor"/>
    </font>
    <font>
      <u/>
      <sz val="11"/>
      <name val="Calibri"/>
      <family val="2"/>
      <scheme val="minor"/>
    </font>
    <font>
      <sz val="11"/>
      <color theme="1"/>
      <name val="Calibri"/>
      <family val="2"/>
      <scheme val="minor"/>
    </font>
    <font>
      <b/>
      <sz val="11"/>
      <color theme="1"/>
      <name val="Calibri"/>
      <family val="2"/>
      <scheme val="minor"/>
    </font>
    <font>
      <b/>
      <sz val="16"/>
      <name val="Calibri"/>
      <family val="2"/>
      <scheme val="minor"/>
    </font>
    <font>
      <b/>
      <sz val="10"/>
      <color theme="1"/>
      <name val="Arial"/>
      <family val="2"/>
    </font>
    <font>
      <sz val="10"/>
      <color theme="1"/>
      <name val="Arial"/>
      <family val="2"/>
    </font>
    <font>
      <b/>
      <sz val="11.5"/>
      <color theme="1"/>
      <name val="Calibri"/>
      <family val="2"/>
      <scheme val="minor"/>
    </font>
    <font>
      <sz val="11.5"/>
      <color theme="1"/>
      <name val="Calibri"/>
      <family val="2"/>
      <scheme val="minor"/>
    </font>
    <font>
      <u/>
      <sz val="11"/>
      <color theme="1"/>
      <name val="Calibri"/>
      <family val="2"/>
      <scheme val="minor"/>
    </font>
    <font>
      <sz val="12"/>
      <color rgb="FF000000"/>
      <name val="Calibri"/>
      <family val="2"/>
      <scheme val="minor"/>
    </font>
    <font>
      <b/>
      <sz val="16"/>
      <color theme="1"/>
      <name val="Calibri"/>
      <family val="2"/>
      <scheme val="minor"/>
    </font>
    <font>
      <b/>
      <sz val="16"/>
      <color rgb="FF000000"/>
      <name val="Calibri"/>
      <family val="2"/>
      <scheme val="minor"/>
    </font>
    <font>
      <b/>
      <sz val="10"/>
      <name val="Arial"/>
      <family val="2"/>
    </font>
    <font>
      <b/>
      <u/>
      <sz val="18"/>
      <name val="BC Sans"/>
    </font>
    <font>
      <sz val="11"/>
      <color rgb="FFFF0000"/>
      <name val="Calibri"/>
      <family val="2"/>
      <scheme val="minor"/>
    </font>
    <font>
      <b/>
      <sz val="12"/>
      <name val="Calibri"/>
      <family val="2"/>
      <scheme val="minor"/>
    </font>
    <font>
      <sz val="10"/>
      <color rgb="FFFF0000"/>
      <name val="Arial"/>
      <family val="2"/>
    </font>
    <font>
      <b/>
      <sz val="12"/>
      <color theme="1"/>
      <name val="Calibri"/>
      <family val="2"/>
      <scheme val="minor"/>
    </font>
    <font>
      <sz val="12"/>
      <color theme="1"/>
      <name val="Calibri"/>
      <family val="2"/>
      <scheme val="minor"/>
    </font>
    <font>
      <sz val="12"/>
      <name val="Aptos Narrow"/>
      <family val="2"/>
    </font>
    <font>
      <b/>
      <sz val="12"/>
      <name val="Aptos Narrow"/>
      <family val="2"/>
    </font>
    <font>
      <b/>
      <sz val="14"/>
      <name val="Aptos Narrow"/>
      <family val="2"/>
    </font>
    <font>
      <b/>
      <sz val="14"/>
      <color theme="1"/>
      <name val="Aptos Narrow"/>
      <family val="2"/>
    </font>
    <font>
      <b/>
      <sz val="11"/>
      <color rgb="FFFF0000"/>
      <name val="Calibri"/>
      <family val="2"/>
      <scheme val="minor"/>
    </font>
    <font>
      <b/>
      <u/>
      <sz val="14"/>
      <color theme="1"/>
      <name val="Calibri"/>
      <family val="2"/>
      <scheme val="minor"/>
    </font>
    <font>
      <b/>
      <sz val="14"/>
      <color theme="1"/>
      <name val="Calibri"/>
      <family val="2"/>
      <scheme val="minor"/>
    </font>
    <font>
      <i/>
      <sz val="11"/>
      <color rgb="FFFF0000"/>
      <name val="Calibri"/>
      <family val="2"/>
      <scheme val="minor"/>
    </font>
    <font>
      <b/>
      <sz val="16"/>
      <color rgb="FF0000FF"/>
      <name val="Calibri"/>
      <family val="2"/>
      <scheme val="minor"/>
    </font>
    <font>
      <sz val="11"/>
      <color rgb="FF0000FF"/>
      <name val="Calibri"/>
      <family val="2"/>
      <scheme val="minor"/>
    </font>
    <font>
      <b/>
      <sz val="11"/>
      <color rgb="FF0000FF"/>
      <name val="Calibri"/>
      <family val="2"/>
      <scheme val="minor"/>
    </font>
    <font>
      <sz val="14"/>
      <color theme="1"/>
      <name val="Calibri"/>
      <family val="2"/>
      <scheme val="minor"/>
    </font>
    <font>
      <u/>
      <sz val="14"/>
      <name val="Calibri"/>
      <family val="2"/>
      <scheme val="minor"/>
    </font>
    <font>
      <b/>
      <sz val="14"/>
      <name val="Calibri"/>
      <family val="2"/>
      <scheme val="minor"/>
    </font>
    <font>
      <sz val="14"/>
      <name val="Calibri"/>
      <family val="2"/>
      <scheme val="minor"/>
    </font>
    <font>
      <b/>
      <i/>
      <sz val="12"/>
      <name val="Calibri"/>
      <family val="2"/>
      <scheme val="minor"/>
    </font>
    <font>
      <sz val="12"/>
      <name val="Calibri"/>
      <family val="2"/>
      <scheme val="minor"/>
    </font>
  </fonts>
  <fills count="8">
    <fill>
      <patternFill patternType="none"/>
    </fill>
    <fill>
      <patternFill patternType="gray125"/>
    </fill>
    <fill>
      <patternFill patternType="solid">
        <fgColor rgb="FFCCECFF"/>
        <bgColor indexed="64"/>
      </patternFill>
    </fill>
    <fill>
      <patternFill patternType="solid">
        <fgColor rgb="FFFFFFCC"/>
        <bgColor indexed="64"/>
      </patternFill>
    </fill>
    <fill>
      <patternFill patternType="solid">
        <fgColor theme="0"/>
        <bgColor indexed="64"/>
      </patternFill>
    </fill>
    <fill>
      <patternFill patternType="solid">
        <fgColor rgb="FFCCFFCC"/>
        <bgColor indexed="64"/>
      </patternFill>
    </fill>
    <fill>
      <patternFill patternType="solid">
        <fgColor rgb="FFFFFF99"/>
        <bgColor indexed="64"/>
      </patternFill>
    </fill>
    <fill>
      <patternFill patternType="solid">
        <fgColor rgb="FFDDDDDD"/>
        <bgColor indexed="64"/>
      </patternFill>
    </fill>
  </fills>
  <borders count="15">
    <border>
      <left/>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auto="1"/>
      </left>
      <right/>
      <top/>
      <bottom/>
      <diagonal/>
    </border>
    <border>
      <left/>
      <right style="thin">
        <color auto="1"/>
      </right>
      <top/>
      <bottom/>
      <diagonal/>
    </border>
  </borders>
  <cellStyleXfs count="6">
    <xf numFmtId="0" fontId="0" fillId="0" borderId="0"/>
    <xf numFmtId="0" fontId="1" fillId="0" borderId="0"/>
    <xf numFmtId="165" fontId="2" fillId="0" borderId="0" applyFont="0" applyFill="0" applyBorder="0" applyAlignment="0" applyProtection="0"/>
    <xf numFmtId="165" fontId="1"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cellStyleXfs>
  <cellXfs count="270">
    <xf numFmtId="0" fontId="0" fillId="0" borderId="0" xfId="0"/>
    <xf numFmtId="0" fontId="17" fillId="0" borderId="0" xfId="0" applyFont="1"/>
    <xf numFmtId="0" fontId="18" fillId="0" borderId="0" xfId="0" applyFont="1" applyAlignment="1">
      <alignment vertical="center"/>
    </xf>
    <xf numFmtId="0" fontId="16" fillId="0" borderId="0" xfId="0" applyFont="1" applyAlignment="1">
      <alignment vertical="center"/>
    </xf>
    <xf numFmtId="0" fontId="0" fillId="0" borderId="0" xfId="0" quotePrefix="1"/>
    <xf numFmtId="0" fontId="13" fillId="0" borderId="0" xfId="0" applyFont="1" applyAlignment="1">
      <alignment vertical="center"/>
    </xf>
    <xf numFmtId="0" fontId="14" fillId="0" borderId="0" xfId="0" applyFont="1" applyAlignment="1">
      <alignment vertical="center"/>
    </xf>
    <xf numFmtId="0" fontId="5" fillId="0" borderId="0" xfId="1" applyFont="1" applyAlignment="1">
      <alignment horizontal="left" vertical="top" indent="1"/>
    </xf>
    <xf numFmtId="0" fontId="4" fillId="0" borderId="0" xfId="1" applyFont="1" applyAlignment="1">
      <alignment horizontal="left" indent="1"/>
    </xf>
    <xf numFmtId="0" fontId="5" fillId="0" borderId="0" xfId="1" applyFont="1" applyAlignment="1">
      <alignment horizontal="left" vertical="center" indent="1"/>
    </xf>
    <xf numFmtId="0" fontId="3" fillId="0" borderId="0" xfId="1" applyFont="1" applyAlignment="1">
      <alignment horizontal="left" vertical="center" indent="1"/>
    </xf>
    <xf numFmtId="0" fontId="5" fillId="0" borderId="0" xfId="1" applyFont="1" applyAlignment="1">
      <alignment horizontal="left" vertical="center" wrapText="1" indent="1"/>
    </xf>
    <xf numFmtId="0" fontId="0" fillId="0" borderId="0" xfId="0" applyAlignment="1">
      <alignment horizontal="left" indent="1"/>
    </xf>
    <xf numFmtId="3" fontId="5" fillId="0" borderId="0" xfId="1" applyNumberFormat="1" applyFont="1" applyAlignment="1">
      <alignment horizontal="left" vertical="center" indent="1"/>
    </xf>
    <xf numFmtId="0" fontId="7" fillId="2" borderId="3" xfId="1" quotePrefix="1" applyFont="1" applyFill="1" applyBorder="1" applyAlignment="1">
      <alignment horizontal="left" vertical="center" wrapText="1" indent="1"/>
    </xf>
    <xf numFmtId="0" fontId="5" fillId="2" borderId="3" xfId="1" applyFont="1" applyFill="1" applyBorder="1" applyAlignment="1">
      <alignment horizontal="left" vertical="center" wrapText="1" indent="1"/>
    </xf>
    <xf numFmtId="0" fontId="5" fillId="2" borderId="3" xfId="1" quotePrefix="1" applyFont="1" applyFill="1" applyBorder="1" applyAlignment="1">
      <alignment horizontal="left" vertical="center" wrapText="1" indent="1"/>
    </xf>
    <xf numFmtId="0" fontId="5" fillId="2" borderId="3" xfId="1" applyFont="1" applyFill="1" applyBorder="1" applyAlignment="1">
      <alignment horizontal="left" vertical="center" indent="1"/>
    </xf>
    <xf numFmtId="0" fontId="5" fillId="2" borderId="3"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3" xfId="1" applyFont="1" applyFill="1" applyBorder="1" applyAlignment="1">
      <alignment horizontal="left" vertical="center" indent="1"/>
    </xf>
    <xf numFmtId="0" fontId="3" fillId="2" borderId="3" xfId="1" applyFont="1" applyFill="1" applyBorder="1" applyAlignment="1">
      <alignment horizontal="left" vertical="center" wrapText="1" indent="1"/>
    </xf>
    <xf numFmtId="0" fontId="6" fillId="2" borderId="4" xfId="1" applyFont="1" applyFill="1" applyBorder="1" applyAlignment="1">
      <alignment horizontal="left" vertical="center" indent="1"/>
    </xf>
    <xf numFmtId="0" fontId="6" fillId="2" borderId="3" xfId="1" applyFont="1" applyFill="1" applyBorder="1" applyAlignment="1">
      <alignment horizontal="left" vertical="center" indent="1"/>
    </xf>
    <xf numFmtId="0" fontId="11" fillId="2" borderId="3" xfId="0" applyFont="1" applyFill="1" applyBorder="1" applyAlignment="1">
      <alignment horizontal="left" vertical="center" wrapText="1" indent="1"/>
    </xf>
    <xf numFmtId="0" fontId="11" fillId="2" borderId="3" xfId="0" applyFont="1" applyFill="1" applyBorder="1" applyAlignment="1">
      <alignment horizontal="center" vertical="center" wrapText="1"/>
    </xf>
    <xf numFmtId="0" fontId="11" fillId="2" borderId="8" xfId="0" applyFont="1" applyFill="1" applyBorder="1" applyAlignment="1">
      <alignment horizontal="left" vertical="center" wrapText="1" indent="1"/>
    </xf>
    <xf numFmtId="0" fontId="11" fillId="2" borderId="3" xfId="0" applyFont="1" applyFill="1" applyBorder="1" applyAlignment="1">
      <alignment horizontal="left" vertical="center" wrapText="1"/>
    </xf>
    <xf numFmtId="0" fontId="9" fillId="2" borderId="3" xfId="0" applyFont="1" applyFill="1" applyBorder="1" applyAlignment="1">
      <alignment horizontal="center" vertical="center" wrapText="1"/>
    </xf>
    <xf numFmtId="43" fontId="19" fillId="2" borderId="3" xfId="4" applyFont="1" applyFill="1" applyBorder="1" applyAlignment="1" applyProtection="1">
      <alignment horizontal="center" vertical="center" wrapText="1"/>
    </xf>
    <xf numFmtId="169" fontId="19" fillId="2" borderId="3" xfId="4" applyNumberFormat="1" applyFont="1" applyFill="1" applyBorder="1" applyAlignment="1" applyProtection="1">
      <alignment horizontal="center" vertical="center" wrapText="1"/>
    </xf>
    <xf numFmtId="0" fontId="3" fillId="0" borderId="0" xfId="1" applyFont="1" applyAlignment="1">
      <alignment horizontal="left" vertical="center" wrapText="1" indent="1"/>
    </xf>
    <xf numFmtId="0" fontId="6" fillId="0" borderId="0" xfId="1" applyFont="1" applyAlignment="1">
      <alignment horizontal="left" vertical="center" indent="1"/>
    </xf>
    <xf numFmtId="164" fontId="6" fillId="0" borderId="0" xfId="2" applyNumberFormat="1" applyFont="1" applyFill="1" applyBorder="1" applyAlignment="1" applyProtection="1">
      <alignment horizontal="left" vertical="center" indent="1"/>
    </xf>
    <xf numFmtId="0" fontId="9" fillId="0" borderId="0" xfId="0" applyFont="1" applyAlignment="1">
      <alignment horizontal="left" indent="1"/>
    </xf>
    <xf numFmtId="0" fontId="11" fillId="0" borderId="0" xfId="0" applyFont="1" applyAlignment="1">
      <alignment horizontal="left" vertical="center" wrapText="1" indent="1"/>
    </xf>
    <xf numFmtId="167" fontId="11" fillId="0" borderId="0" xfId="0" applyNumberFormat="1" applyFont="1" applyAlignment="1">
      <alignment horizontal="center" vertical="center" wrapText="1"/>
    </xf>
    <xf numFmtId="2" fontId="11" fillId="0" borderId="0" xfId="0" applyNumberFormat="1" applyFont="1" applyAlignment="1">
      <alignment horizontal="center" vertical="center" wrapText="1"/>
    </xf>
    <xf numFmtId="0" fontId="0" fillId="0" borderId="0" xfId="0" applyAlignment="1">
      <alignment horizontal="left" vertical="center" wrapText="1" indent="1"/>
    </xf>
    <xf numFmtId="0" fontId="11" fillId="0" borderId="0" xfId="0" applyFont="1" applyAlignment="1">
      <alignment horizontal="center" vertical="center" wrapText="1"/>
    </xf>
    <xf numFmtId="0" fontId="12" fillId="0" borderId="0" xfId="0" applyFont="1" applyAlignment="1">
      <alignment horizontal="left" vertical="center" wrapText="1" indent="1"/>
    </xf>
    <xf numFmtId="168" fontId="1" fillId="0" borderId="0" xfId="4" applyNumberFormat="1" applyFont="1" applyFill="1" applyBorder="1" applyAlignment="1" applyProtection="1">
      <alignment vertical="center" wrapText="1"/>
    </xf>
    <xf numFmtId="168" fontId="1" fillId="0" borderId="0" xfId="4" applyNumberFormat="1" applyFont="1" applyFill="1" applyBorder="1" applyAlignment="1" applyProtection="1">
      <alignment horizontal="center" vertical="center" wrapText="1"/>
    </xf>
    <xf numFmtId="3" fontId="0" fillId="0" borderId="0" xfId="0" applyNumberFormat="1" applyAlignment="1">
      <alignment horizontal="left" indent="1"/>
    </xf>
    <xf numFmtId="0" fontId="6" fillId="2" borderId="4" xfId="1" applyFont="1" applyFill="1" applyBorder="1" applyAlignment="1">
      <alignment horizontal="left" vertical="center" wrapText="1" indent="1"/>
    </xf>
    <xf numFmtId="166" fontId="6" fillId="2" borderId="3" xfId="1" applyNumberFormat="1" applyFont="1" applyFill="1" applyBorder="1" applyAlignment="1">
      <alignment horizontal="center" vertical="center"/>
    </xf>
    <xf numFmtId="0" fontId="5" fillId="0" borderId="0" xfId="1" quotePrefix="1" applyFont="1" applyAlignment="1">
      <alignment vertical="center"/>
    </xf>
    <xf numFmtId="168" fontId="23" fillId="2" borderId="3" xfId="4" applyNumberFormat="1" applyFont="1" applyFill="1" applyBorder="1" applyAlignment="1" applyProtection="1">
      <alignment horizontal="center" vertical="center" wrapText="1"/>
    </xf>
    <xf numFmtId="164" fontId="6" fillId="2" borderId="3" xfId="3" applyNumberFormat="1" applyFont="1" applyFill="1" applyBorder="1" applyAlignment="1" applyProtection="1">
      <alignment horizontal="center" vertical="center"/>
    </xf>
    <xf numFmtId="164" fontId="6" fillId="2" borderId="3" xfId="2" applyNumberFormat="1" applyFont="1" applyFill="1" applyBorder="1" applyAlignment="1" applyProtection="1">
      <alignment horizontal="center" vertical="center"/>
    </xf>
    <xf numFmtId="0" fontId="0" fillId="4" borderId="0" xfId="0" applyFill="1"/>
    <xf numFmtId="166" fontId="0" fillId="4" borderId="0" xfId="0" applyNumberFormat="1" applyFill="1"/>
    <xf numFmtId="0" fontId="5" fillId="4" borderId="0" xfId="0" applyFont="1" applyFill="1"/>
    <xf numFmtId="0" fontId="5" fillId="4" borderId="0" xfId="1" applyFont="1" applyFill="1" applyAlignment="1">
      <alignment horizontal="left" vertical="center" indent="1"/>
    </xf>
    <xf numFmtId="0" fontId="19" fillId="2" borderId="3" xfId="0" applyFont="1" applyFill="1" applyBorder="1" applyAlignment="1">
      <alignment horizontal="right" vertical="center" wrapText="1"/>
    </xf>
    <xf numFmtId="2" fontId="19" fillId="2" borderId="3" xfId="0" applyNumberFormat="1" applyFont="1" applyFill="1" applyBorder="1" applyAlignment="1">
      <alignment horizontal="right" vertical="center" wrapText="1"/>
    </xf>
    <xf numFmtId="0" fontId="22" fillId="2" borderId="0" xfId="1" applyFont="1" applyFill="1" applyAlignment="1">
      <alignment vertical="center"/>
    </xf>
    <xf numFmtId="0" fontId="21" fillId="4" borderId="0" xfId="0" applyFont="1" applyFill="1"/>
    <xf numFmtId="0" fontId="21" fillId="4" borderId="0" xfId="0" applyFont="1" applyFill="1" applyAlignment="1">
      <alignment horizontal="center"/>
    </xf>
    <xf numFmtId="0" fontId="21" fillId="4" borderId="0" xfId="1" applyFont="1" applyFill="1" applyAlignment="1">
      <alignment horizontal="left" vertical="center" indent="1"/>
    </xf>
    <xf numFmtId="0" fontId="5" fillId="4" borderId="3" xfId="1" applyFont="1" applyFill="1" applyBorder="1" applyAlignment="1" applyProtection="1">
      <alignment horizontal="center" vertical="center" wrapText="1"/>
      <protection locked="0"/>
    </xf>
    <xf numFmtId="37" fontId="5" fillId="4" borderId="3" xfId="1" applyNumberFormat="1" applyFont="1" applyFill="1" applyBorder="1" applyAlignment="1" applyProtection="1">
      <alignment horizontal="center" vertical="center" wrapText="1"/>
      <protection locked="0"/>
    </xf>
    <xf numFmtId="43" fontId="5" fillId="5" borderId="3" xfId="4" applyFont="1" applyFill="1" applyBorder="1" applyAlignment="1" applyProtection="1">
      <alignment horizontal="center" vertical="center"/>
    </xf>
    <xf numFmtId="43" fontId="5" fillId="5" borderId="3" xfId="4" applyFont="1" applyFill="1" applyBorder="1" applyAlignment="1" applyProtection="1">
      <alignment horizontal="right" vertical="center"/>
    </xf>
    <xf numFmtId="0" fontId="5" fillId="4" borderId="3" xfId="1" applyFont="1" applyFill="1" applyBorder="1" applyAlignment="1" applyProtection="1">
      <alignment horizontal="center" vertical="center"/>
      <protection locked="0"/>
    </xf>
    <xf numFmtId="0" fontId="0" fillId="4" borderId="4" xfId="0" applyFill="1" applyBorder="1" applyAlignment="1" applyProtection="1">
      <alignment horizontal="center"/>
      <protection locked="0"/>
    </xf>
    <xf numFmtId="0" fontId="5" fillId="3" borderId="0" xfId="1" applyFont="1" applyFill="1" applyAlignment="1">
      <alignment horizontal="left" vertical="center" indent="1"/>
    </xf>
    <xf numFmtId="0" fontId="0" fillId="3" borderId="0" xfId="0" applyFill="1" applyAlignment="1">
      <alignment horizontal="left" indent="1"/>
    </xf>
    <xf numFmtId="0" fontId="7" fillId="3" borderId="0" xfId="1" applyFont="1" applyFill="1" applyAlignment="1">
      <alignment horizontal="left" vertical="center" indent="1"/>
    </xf>
    <xf numFmtId="164" fontId="6" fillId="3" borderId="0" xfId="1" applyNumberFormat="1" applyFont="1" applyFill="1" applyAlignment="1">
      <alignment horizontal="left" vertical="center" indent="1"/>
    </xf>
    <xf numFmtId="0" fontId="21" fillId="4" borderId="0" xfId="0" applyFont="1" applyFill="1" applyAlignment="1">
      <alignment horizontal="left" vertical="center" wrapText="1"/>
    </xf>
    <xf numFmtId="0" fontId="30" fillId="4" borderId="0" xfId="0" applyFont="1" applyFill="1"/>
    <xf numFmtId="0" fontId="21" fillId="4" borderId="0" xfId="0" applyFont="1" applyFill="1" applyAlignment="1">
      <alignment horizontal="left" vertical="top"/>
    </xf>
    <xf numFmtId="0" fontId="21" fillId="4" borderId="0" xfId="0" applyFont="1" applyFill="1" applyAlignment="1">
      <alignment horizontal="left"/>
    </xf>
    <xf numFmtId="0" fontId="23" fillId="2" borderId="3" xfId="0" applyFont="1" applyFill="1" applyBorder="1" applyAlignment="1">
      <alignment horizontal="right" vertical="center" wrapText="1"/>
    </xf>
    <xf numFmtId="168" fontId="23" fillId="2" borderId="3" xfId="4" applyNumberFormat="1" applyFont="1" applyFill="1" applyBorder="1" applyAlignment="1">
      <alignment horizontal="center" vertical="center" wrapText="1"/>
    </xf>
    <xf numFmtId="3" fontId="23" fillId="2" borderId="3" xfId="0" applyNumberFormat="1" applyFont="1" applyFill="1" applyBorder="1" applyAlignment="1">
      <alignment horizontal="right" vertical="center" wrapText="1"/>
    </xf>
    <xf numFmtId="0" fontId="0" fillId="3" borderId="10" xfId="0" applyFill="1" applyBorder="1" applyAlignment="1">
      <alignment horizontal="left" indent="1"/>
    </xf>
    <xf numFmtId="0" fontId="24" fillId="0" borderId="10" xfId="0" applyFont="1" applyBorder="1" applyProtection="1">
      <protection locked="0"/>
    </xf>
    <xf numFmtId="0" fontId="24" fillId="0" borderId="0" xfId="0" applyFont="1" applyProtection="1">
      <protection locked="0"/>
    </xf>
    <xf numFmtId="0" fontId="0" fillId="0" borderId="0" xfId="0" applyProtection="1">
      <protection locked="0"/>
    </xf>
    <xf numFmtId="0" fontId="25" fillId="4" borderId="0" xfId="0" applyFont="1" applyFill="1" applyProtection="1">
      <protection locked="0"/>
    </xf>
    <xf numFmtId="0" fontId="24" fillId="4" borderId="0" xfId="0" applyFont="1" applyFill="1" applyProtection="1">
      <protection locked="0"/>
    </xf>
    <xf numFmtId="0" fontId="0" fillId="4" borderId="0" xfId="0" applyFill="1" applyProtection="1">
      <protection locked="0"/>
    </xf>
    <xf numFmtId="0" fontId="29" fillId="3" borderId="10" xfId="0" applyFont="1" applyFill="1" applyBorder="1" applyAlignment="1">
      <alignment horizontal="left" indent="1"/>
    </xf>
    <xf numFmtId="0" fontId="29" fillId="3" borderId="11" xfId="0" applyFont="1" applyFill="1" applyBorder="1"/>
    <xf numFmtId="0" fontId="29" fillId="3" borderId="10" xfId="0" applyFont="1" applyFill="1" applyBorder="1"/>
    <xf numFmtId="0" fontId="28" fillId="3" borderId="11" xfId="1" applyFont="1" applyFill="1" applyBorder="1" applyAlignment="1">
      <alignment horizontal="lef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29" fillId="3" borderId="11" xfId="0" applyFont="1" applyFill="1" applyBorder="1" applyAlignment="1">
      <alignment horizontal="left" indent="1"/>
    </xf>
    <xf numFmtId="0" fontId="28" fillId="3" borderId="11" xfId="1" applyFont="1" applyFill="1" applyBorder="1" applyAlignment="1">
      <alignment vertical="center"/>
    </xf>
    <xf numFmtId="0" fontId="29" fillId="3" borderId="10" xfId="0" applyFont="1" applyFill="1" applyBorder="1" applyAlignment="1">
      <alignment vertical="top"/>
    </xf>
    <xf numFmtId="0" fontId="29" fillId="3" borderId="11" xfId="0" applyFont="1" applyFill="1" applyBorder="1" applyAlignment="1">
      <alignment vertical="top"/>
    </xf>
    <xf numFmtId="0" fontId="29" fillId="3" borderId="11" xfId="0" applyFont="1" applyFill="1" applyBorder="1" applyAlignment="1">
      <alignment horizontal="left"/>
    </xf>
    <xf numFmtId="0" fontId="22" fillId="2" borderId="2" xfId="1" applyFont="1" applyFill="1" applyBorder="1" applyAlignment="1">
      <alignment horizontal="left" vertical="center" indent="1"/>
    </xf>
    <xf numFmtId="0" fontId="22" fillId="2" borderId="4" xfId="1" applyFont="1" applyFill="1" applyBorder="1" applyAlignment="1">
      <alignment horizontal="left" vertical="center" indent="1"/>
    </xf>
    <xf numFmtId="44" fontId="22" fillId="5" borderId="3" xfId="5" applyFont="1" applyFill="1" applyBorder="1" applyAlignment="1" applyProtection="1">
      <alignment horizontal="right" vertical="center"/>
    </xf>
    <xf numFmtId="0" fontId="0" fillId="4" borderId="3" xfId="0" applyFill="1" applyBorder="1" applyAlignment="1" applyProtection="1">
      <alignment horizontal="center"/>
      <protection locked="0"/>
    </xf>
    <xf numFmtId="0" fontId="20" fillId="6" borderId="0" xfId="1" applyFont="1" applyFill="1" applyAlignment="1">
      <alignment horizontal="left" vertical="top"/>
    </xf>
    <xf numFmtId="0" fontId="5" fillId="3" borderId="0" xfId="1" applyFont="1" applyFill="1" applyAlignment="1">
      <alignment horizontal="left" vertical="top" indent="1"/>
    </xf>
    <xf numFmtId="0" fontId="26" fillId="3" borderId="0" xfId="1" applyFont="1" applyFill="1" applyAlignment="1">
      <alignment horizontal="left" vertical="top"/>
    </xf>
    <xf numFmtId="0" fontId="5" fillId="3" borderId="0" xfId="1" applyFont="1" applyFill="1" applyAlignment="1">
      <alignment horizontal="left" vertical="top"/>
    </xf>
    <xf numFmtId="0" fontId="24" fillId="2" borderId="9" xfId="0" applyFont="1" applyFill="1" applyBorder="1"/>
    <xf numFmtId="0" fontId="24" fillId="2" borderId="10" xfId="0" applyFont="1" applyFill="1" applyBorder="1"/>
    <xf numFmtId="0" fontId="0" fillId="2" borderId="1" xfId="0" applyFill="1" applyBorder="1"/>
    <xf numFmtId="0" fontId="25" fillId="2" borderId="13" xfId="0" applyFont="1" applyFill="1" applyBorder="1"/>
    <xf numFmtId="0" fontId="25" fillId="2" borderId="0" xfId="0" applyFont="1" applyFill="1"/>
    <xf numFmtId="168" fontId="25" fillId="2" borderId="0" xfId="4" applyNumberFormat="1" applyFont="1" applyFill="1" applyBorder="1" applyAlignment="1" applyProtection="1">
      <alignment horizontal="center"/>
    </xf>
    <xf numFmtId="0" fontId="25" fillId="2" borderId="14" xfId="0" applyFont="1" applyFill="1" applyBorder="1"/>
    <xf numFmtId="0" fontId="24" fillId="2" borderId="13" xfId="0" applyFont="1" applyFill="1" applyBorder="1"/>
    <xf numFmtId="168" fontId="24" fillId="2" borderId="0" xfId="4" applyNumberFormat="1" applyFont="1" applyFill="1" applyBorder="1" applyAlignment="1" applyProtection="1">
      <alignment horizontal="left"/>
    </xf>
    <xf numFmtId="0" fontId="24" fillId="2" borderId="0" xfId="0" applyFont="1" applyFill="1"/>
    <xf numFmtId="0" fontId="0" fillId="2" borderId="14" xfId="0" applyFill="1" applyBorder="1"/>
    <xf numFmtId="0" fontId="0" fillId="2" borderId="0" xfId="0" applyFill="1"/>
    <xf numFmtId="0" fontId="24" fillId="2" borderId="0" xfId="0" applyFont="1" applyFill="1" applyAlignment="1">
      <alignment horizontal="left"/>
    </xf>
    <xf numFmtId="0" fontId="25" fillId="4" borderId="0" xfId="0" applyFont="1" applyFill="1"/>
    <xf numFmtId="168" fontId="0" fillId="2" borderId="0" xfId="4" applyNumberFormat="1" applyFont="1" applyFill="1" applyBorder="1" applyAlignment="1" applyProtection="1">
      <alignment horizontal="center"/>
    </xf>
    <xf numFmtId="0" fontId="28" fillId="3" borderId="5" xfId="1" applyFont="1" applyFill="1" applyBorder="1" applyAlignment="1">
      <alignment vertical="top"/>
    </xf>
    <xf numFmtId="0" fontId="29" fillId="3" borderId="5" xfId="0" applyFont="1" applyFill="1" applyBorder="1" applyAlignment="1">
      <alignment horizontal="left" indent="1"/>
    </xf>
    <xf numFmtId="0" fontId="29" fillId="3" borderId="6" xfId="0" applyFont="1" applyFill="1" applyBorder="1" applyAlignment="1">
      <alignment horizontal="left" indent="1"/>
    </xf>
    <xf numFmtId="0" fontId="6" fillId="5" borderId="3" xfId="1" quotePrefix="1" applyFont="1" applyFill="1" applyBorder="1" applyAlignment="1">
      <alignment horizontal="center" vertical="center" wrapText="1"/>
    </xf>
    <xf numFmtId="0" fontId="5" fillId="5" borderId="3" xfId="1" applyFont="1" applyFill="1" applyBorder="1" applyAlignment="1">
      <alignment horizontal="center" vertical="center" wrapText="1"/>
    </xf>
    <xf numFmtId="0" fontId="5" fillId="5" borderId="3" xfId="1" applyFont="1" applyFill="1" applyBorder="1" applyAlignment="1">
      <alignment horizontal="center" vertical="center"/>
    </xf>
    <xf numFmtId="0" fontId="5" fillId="5" borderId="3" xfId="1" quotePrefix="1" applyFont="1" applyFill="1" applyBorder="1" applyAlignment="1">
      <alignment horizontal="center" vertical="center"/>
    </xf>
    <xf numFmtId="0" fontId="5" fillId="2" borderId="6" xfId="1" applyFont="1" applyFill="1" applyBorder="1" applyAlignment="1">
      <alignment horizontal="left" vertical="center" indent="1"/>
    </xf>
    <xf numFmtId="0" fontId="5" fillId="2" borderId="6" xfId="1" applyFont="1" applyFill="1" applyBorder="1" applyAlignment="1">
      <alignment horizontal="left" vertical="center" wrapText="1" indent="1"/>
    </xf>
    <xf numFmtId="0" fontId="5" fillId="4" borderId="4" xfId="1" applyFont="1" applyFill="1" applyBorder="1" applyAlignment="1" applyProtection="1">
      <alignment horizontal="center" vertical="center"/>
      <protection locked="0"/>
    </xf>
    <xf numFmtId="0" fontId="6" fillId="3" borderId="0" xfId="1" applyFont="1" applyFill="1" applyAlignment="1">
      <alignment horizontal="center" vertical="center" wrapText="1"/>
    </xf>
    <xf numFmtId="167" fontId="0" fillId="4" borderId="4" xfId="0" applyNumberFormat="1" applyFill="1" applyBorder="1" applyAlignment="1" applyProtection="1">
      <alignment horizontal="center"/>
      <protection locked="0"/>
    </xf>
    <xf numFmtId="0" fontId="32" fillId="4" borderId="13" xfId="0" applyFont="1" applyFill="1" applyBorder="1"/>
    <xf numFmtId="0" fontId="5" fillId="0" borderId="0" xfId="1" applyFont="1" applyAlignment="1">
      <alignment horizontal="left" vertical="top"/>
    </xf>
    <xf numFmtId="0" fontId="5" fillId="6" borderId="0" xfId="1" applyFont="1" applyFill="1" applyAlignment="1">
      <alignment horizontal="left" vertical="top" indent="1"/>
    </xf>
    <xf numFmtId="0" fontId="0" fillId="0" borderId="5" xfId="0" applyBorder="1" applyAlignment="1" applyProtection="1">
      <alignment horizontal="center"/>
      <protection locked="0"/>
    </xf>
    <xf numFmtId="0" fontId="0" fillId="0" borderId="3" xfId="0" applyBorder="1" applyAlignment="1" applyProtection="1">
      <alignment horizontal="center"/>
      <protection locked="0"/>
    </xf>
    <xf numFmtId="0" fontId="9" fillId="6" borderId="0" xfId="0" applyFont="1" applyFill="1"/>
    <xf numFmtId="44" fontId="9" fillId="6" borderId="0" xfId="5" applyFont="1" applyFill="1"/>
    <xf numFmtId="166" fontId="33" fillId="2" borderId="3" xfId="1" applyNumberFormat="1" applyFont="1" applyFill="1" applyBorder="1" applyAlignment="1">
      <alignment horizontal="center" vertical="center"/>
    </xf>
    <xf numFmtId="164" fontId="33" fillId="2" borderId="3" xfId="1" applyNumberFormat="1" applyFont="1" applyFill="1" applyBorder="1" applyAlignment="1">
      <alignment horizontal="center" vertical="center"/>
    </xf>
    <xf numFmtId="0" fontId="19" fillId="2" borderId="3" xfId="0" applyFont="1" applyFill="1" applyBorder="1" applyAlignment="1">
      <alignment horizontal="center" vertical="center" wrapText="1"/>
    </xf>
    <xf numFmtId="167" fontId="19" fillId="2" borderId="3" xfId="0" applyNumberFormat="1" applyFont="1" applyFill="1" applyBorder="1" applyAlignment="1">
      <alignment horizontal="center" vertical="center" wrapText="1"/>
    </xf>
    <xf numFmtId="170" fontId="5" fillId="2" borderId="3" xfId="1" applyNumberFormat="1" applyFont="1" applyFill="1" applyBorder="1" applyAlignment="1">
      <alignment horizontal="left" vertical="center" indent="1"/>
    </xf>
    <xf numFmtId="0" fontId="19" fillId="2" borderId="3" xfId="0" applyFont="1" applyFill="1" applyBorder="1" applyAlignment="1">
      <alignment horizontal="left" vertical="center" wrapText="1" indent="1"/>
    </xf>
    <xf numFmtId="0" fontId="34" fillId="0" borderId="0" xfId="0" applyFont="1" applyAlignment="1">
      <alignment vertical="center"/>
    </xf>
    <xf numFmtId="0" fontId="35" fillId="0" borderId="0" xfId="0" applyFont="1"/>
    <xf numFmtId="0" fontId="36" fillId="0" borderId="0" xfId="0" quotePrefix="1" applyFont="1"/>
    <xf numFmtId="0" fontId="36" fillId="0" borderId="0" xfId="0" applyFont="1"/>
    <xf numFmtId="0" fontId="36" fillId="0" borderId="0" xfId="1" applyFont="1" applyAlignment="1">
      <alignment vertical="center"/>
    </xf>
    <xf numFmtId="0" fontId="0" fillId="4" borderId="0" xfId="0" applyFill="1" applyAlignment="1">
      <alignment horizontal="center"/>
    </xf>
    <xf numFmtId="0" fontId="37" fillId="3" borderId="0" xfId="0" applyFont="1" applyFill="1" applyAlignment="1">
      <alignment horizontal="left" indent="1"/>
    </xf>
    <xf numFmtId="0" fontId="38" fillId="3" borderId="0" xfId="1" applyFont="1" applyFill="1" applyAlignment="1">
      <alignment horizontal="left" vertical="center" indent="1"/>
    </xf>
    <xf numFmtId="0" fontId="39" fillId="2" borderId="4" xfId="1" applyFont="1" applyFill="1" applyBorder="1" applyAlignment="1">
      <alignment horizontal="left" vertical="center" indent="1"/>
    </xf>
    <xf numFmtId="44" fontId="39" fillId="5" borderId="3" xfId="5" applyFont="1" applyFill="1" applyBorder="1" applyAlignment="1" applyProtection="1">
      <alignment horizontal="right" vertical="center"/>
    </xf>
    <xf numFmtId="0" fontId="40" fillId="0" borderId="0" xfId="1" applyFont="1" applyAlignment="1">
      <alignment horizontal="left" vertical="center" indent="1"/>
    </xf>
    <xf numFmtId="0" fontId="40" fillId="3" borderId="10" xfId="1" applyFont="1" applyFill="1" applyBorder="1" applyAlignment="1">
      <alignment horizontal="left" vertical="center" indent="1"/>
    </xf>
    <xf numFmtId="0" fontId="39" fillId="2" borderId="2" xfId="1" applyFont="1" applyFill="1" applyBorder="1" applyAlignment="1">
      <alignment horizontal="left" vertical="center" indent="1"/>
    </xf>
    <xf numFmtId="0" fontId="37" fillId="0" borderId="5" xfId="0" applyFont="1" applyBorder="1" applyAlignment="1" applyProtection="1">
      <alignment horizontal="center"/>
      <protection locked="0"/>
    </xf>
    <xf numFmtId="0" fontId="40" fillId="4" borderId="3" xfId="1" applyFont="1" applyFill="1" applyBorder="1" applyAlignment="1" applyProtection="1">
      <alignment horizontal="center" vertical="center"/>
      <protection locked="0"/>
    </xf>
    <xf numFmtId="43" fontId="40" fillId="5" borderId="3" xfId="4" applyFont="1" applyFill="1" applyBorder="1" applyAlignment="1" applyProtection="1">
      <alignment horizontal="right" vertical="center"/>
    </xf>
    <xf numFmtId="0" fontId="37" fillId="0" borderId="0" xfId="0" applyFont="1" applyAlignment="1">
      <alignment horizontal="left" indent="1"/>
    </xf>
    <xf numFmtId="0" fontId="40" fillId="3" borderId="0" xfId="1" applyFont="1" applyFill="1" applyAlignment="1">
      <alignment horizontal="left" vertical="center" indent="1"/>
    </xf>
    <xf numFmtId="0" fontId="6" fillId="2" borderId="3" xfId="1" applyFont="1" applyFill="1" applyBorder="1" applyAlignment="1">
      <alignment vertical="center" wrapText="1"/>
    </xf>
    <xf numFmtId="0" fontId="41" fillId="2" borderId="3" xfId="1" applyFont="1" applyFill="1" applyBorder="1" applyAlignment="1">
      <alignment horizontal="left" vertical="center" wrapText="1" indent="1"/>
    </xf>
    <xf numFmtId="0" fontId="41" fillId="2" borderId="3" xfId="1" applyFont="1" applyFill="1" applyBorder="1" applyAlignment="1">
      <alignment horizontal="center" vertical="center" wrapText="1"/>
    </xf>
    <xf numFmtId="0" fontId="42" fillId="0" borderId="0" xfId="1" applyFont="1" applyAlignment="1">
      <alignment horizontal="left" vertical="center" wrapText="1" indent="1"/>
    </xf>
    <xf numFmtId="0" fontId="41" fillId="2" borderId="6" xfId="1" applyFont="1" applyFill="1" applyBorder="1" applyAlignment="1">
      <alignment horizontal="left" vertical="center" indent="1"/>
    </xf>
    <xf numFmtId="0" fontId="42" fillId="0" borderId="0" xfId="1" applyFont="1" applyAlignment="1">
      <alignment horizontal="left" vertical="center" indent="1"/>
    </xf>
    <xf numFmtId="0" fontId="41" fillId="2" borderId="3" xfId="1" applyFont="1" applyFill="1" applyBorder="1" applyAlignment="1">
      <alignment horizontal="center" vertical="center"/>
    </xf>
    <xf numFmtId="0" fontId="24" fillId="2" borderId="5" xfId="0" applyFont="1" applyFill="1" applyBorder="1" applyAlignment="1">
      <alignment horizontal="center" vertical="center" wrapText="1"/>
    </xf>
    <xf numFmtId="0" fontId="22" fillId="2" borderId="9" xfId="1" applyFont="1" applyFill="1" applyBorder="1" applyAlignment="1">
      <alignment horizontal="left" vertical="center" indent="1"/>
    </xf>
    <xf numFmtId="0" fontId="22" fillId="2" borderId="3" xfId="1" applyFont="1" applyFill="1" applyBorder="1" applyAlignment="1">
      <alignment horizontal="center" vertical="center" wrapText="1"/>
    </xf>
    <xf numFmtId="0" fontId="25" fillId="0" borderId="0" xfId="0" applyFont="1" applyAlignment="1">
      <alignment horizontal="left" indent="1"/>
    </xf>
    <xf numFmtId="0" fontId="41" fillId="2" borderId="4" xfId="1" applyFont="1" applyFill="1" applyBorder="1" applyAlignment="1">
      <alignment horizontal="left" vertical="center" wrapText="1"/>
    </xf>
    <xf numFmtId="0" fontId="41" fillId="2" borderId="3" xfId="1" applyFont="1" applyFill="1" applyBorder="1" applyAlignment="1">
      <alignment horizontal="left" vertical="center" wrapText="1"/>
    </xf>
    <xf numFmtId="0" fontId="0" fillId="0" borderId="0" xfId="0" quotePrefix="1" applyAlignment="1">
      <alignment horizontal="left" wrapText="1"/>
    </xf>
    <xf numFmtId="0" fontId="0" fillId="4" borderId="4" xfId="0" applyFill="1" applyBorder="1" applyProtection="1">
      <protection locked="0"/>
    </xf>
    <xf numFmtId="0" fontId="0" fillId="4" borderId="5" xfId="0" applyFill="1" applyBorder="1" applyProtection="1">
      <protection locked="0"/>
    </xf>
    <xf numFmtId="0" fontId="0" fillId="0" borderId="6" xfId="0" applyBorder="1" applyProtection="1">
      <protection locked="0"/>
    </xf>
    <xf numFmtId="0" fontId="37" fillId="4" borderId="4" xfId="0" applyFont="1" applyFill="1" applyBorder="1" applyProtection="1">
      <protection locked="0"/>
    </xf>
    <xf numFmtId="0" fontId="37" fillId="4" borderId="5" xfId="0" applyFont="1" applyFill="1" applyBorder="1" applyProtection="1">
      <protection locked="0"/>
    </xf>
    <xf numFmtId="0" fontId="37" fillId="0" borderId="6" xfId="0" applyFont="1" applyBorder="1" applyProtection="1">
      <protection locked="0"/>
    </xf>
    <xf numFmtId="0" fontId="5" fillId="4" borderId="4" xfId="1" applyFont="1" applyFill="1" applyBorder="1" applyAlignment="1" applyProtection="1">
      <alignment horizontal="center" vertical="center"/>
      <protection locked="0"/>
    </xf>
    <xf numFmtId="0" fontId="5" fillId="4" borderId="6" xfId="1" applyFont="1" applyFill="1" applyBorder="1" applyAlignment="1" applyProtection="1">
      <alignment horizontal="center" vertical="center"/>
      <protection locked="0"/>
    </xf>
    <xf numFmtId="0" fontId="40" fillId="4" borderId="4" xfId="1" applyFont="1" applyFill="1" applyBorder="1" applyAlignment="1" applyProtection="1">
      <alignment horizontal="center" vertical="center"/>
      <protection locked="0"/>
    </xf>
    <xf numFmtId="0" fontId="40" fillId="4" borderId="6" xfId="1" applyFont="1" applyFill="1" applyBorder="1" applyAlignment="1" applyProtection="1">
      <alignment horizontal="center" vertical="center"/>
      <protection locked="0"/>
    </xf>
    <xf numFmtId="0" fontId="0" fillId="0" borderId="5" xfId="0" applyBorder="1" applyProtection="1">
      <protection locked="0"/>
    </xf>
    <xf numFmtId="0" fontId="0" fillId="0" borderId="5" xfId="0" applyBorder="1"/>
    <xf numFmtId="0" fontId="0" fillId="0" borderId="6" xfId="0" applyBorder="1"/>
    <xf numFmtId="0" fontId="31" fillId="7" borderId="13" xfId="0" applyFont="1" applyFill="1" applyBorder="1"/>
    <xf numFmtId="0" fontId="0" fillId="0" borderId="0" xfId="0"/>
    <xf numFmtId="0" fontId="32" fillId="5" borderId="13" xfId="0" applyFont="1" applyFill="1" applyBorder="1"/>
    <xf numFmtId="0" fontId="32" fillId="2" borderId="13" xfId="0" applyFont="1" applyFill="1" applyBorder="1"/>
    <xf numFmtId="0" fontId="32" fillId="3" borderId="13" xfId="0" applyFont="1" applyFill="1" applyBorder="1"/>
    <xf numFmtId="0" fontId="0" fillId="3" borderId="0" xfId="0" applyFill="1"/>
    <xf numFmtId="0" fontId="5" fillId="2" borderId="4" xfId="1" applyFont="1" applyFill="1" applyBorder="1" applyAlignment="1">
      <alignment vertical="center" wrapText="1"/>
    </xf>
    <xf numFmtId="0" fontId="5" fillId="2" borderId="5" xfId="1" applyFont="1" applyFill="1" applyBorder="1" applyAlignment="1">
      <alignment vertical="center" wrapText="1"/>
    </xf>
    <xf numFmtId="0" fontId="0" fillId="0" borderId="6" xfId="0" applyBorder="1" applyAlignment="1">
      <alignment vertical="center" wrapText="1"/>
    </xf>
    <xf numFmtId="0" fontId="5" fillId="2" borderId="4" xfId="1" applyFont="1" applyFill="1" applyBorder="1" applyAlignment="1">
      <alignment horizontal="left" vertical="center" wrapText="1" indent="1"/>
    </xf>
    <xf numFmtId="0" fontId="5" fillId="2" borderId="5" xfId="1" applyFont="1" applyFill="1" applyBorder="1" applyAlignment="1">
      <alignment horizontal="left" vertical="center" wrapText="1" indent="1"/>
    </xf>
    <xf numFmtId="0" fontId="0" fillId="0" borderId="6" xfId="0" applyBorder="1" applyAlignment="1">
      <alignment horizontal="left" vertical="center" wrapText="1" indent="1"/>
    </xf>
    <xf numFmtId="0" fontId="41" fillId="2" borderId="4" xfId="1" applyFont="1" applyFill="1" applyBorder="1" applyAlignment="1">
      <alignment horizontal="left" vertical="center" wrapText="1" indent="1"/>
    </xf>
    <xf numFmtId="0" fontId="41" fillId="2" borderId="5" xfId="1" applyFont="1" applyFill="1" applyBorder="1" applyAlignment="1">
      <alignment horizontal="left" vertical="center" wrapText="1" indent="1"/>
    </xf>
    <xf numFmtId="0" fontId="25" fillId="0" borderId="6" xfId="0" applyFont="1" applyBorder="1" applyAlignment="1">
      <alignment horizontal="left" vertical="center" wrapText="1" indent="1"/>
    </xf>
    <xf numFmtId="0" fontId="41" fillId="2" borderId="7" xfId="1" applyFont="1" applyFill="1" applyBorder="1" applyAlignment="1">
      <alignment horizontal="center" vertical="center" wrapText="1"/>
    </xf>
    <xf numFmtId="0" fontId="41" fillId="2" borderId="8" xfId="1" applyFont="1" applyFill="1" applyBorder="1" applyAlignment="1">
      <alignment horizontal="center" vertical="center" wrapText="1"/>
    </xf>
    <xf numFmtId="0" fontId="22" fillId="2" borderId="3" xfId="1" applyFont="1" applyFill="1" applyBorder="1" applyAlignment="1">
      <alignment horizontal="center" vertical="center"/>
    </xf>
    <xf numFmtId="0" fontId="28" fillId="3" borderId="4" xfId="1" applyFont="1" applyFill="1" applyBorder="1" applyAlignment="1">
      <alignment horizontal="left" vertical="top"/>
    </xf>
    <xf numFmtId="0" fontId="0" fillId="3" borderId="5" xfId="0" applyFill="1" applyBorder="1" applyAlignment="1">
      <alignment horizontal="left" vertical="top"/>
    </xf>
    <xf numFmtId="0" fontId="0" fillId="3" borderId="5" xfId="0" applyFill="1" applyBorder="1" applyAlignment="1" applyProtection="1">
      <alignment horizontal="left" vertical="top"/>
      <protection locked="0"/>
    </xf>
    <xf numFmtId="0" fontId="0" fillId="3" borderId="6" xfId="0" applyFill="1" applyBorder="1" applyAlignment="1" applyProtection="1">
      <alignment horizontal="left" vertical="top"/>
      <protection locked="0"/>
    </xf>
    <xf numFmtId="0" fontId="0" fillId="3" borderId="11" xfId="0" applyFill="1" applyBorder="1" applyAlignment="1">
      <alignment horizontal="left" vertical="center" indent="1"/>
    </xf>
    <xf numFmtId="0" fontId="41" fillId="2" borderId="9" xfId="1" applyFont="1" applyFill="1" applyBorder="1" applyAlignment="1">
      <alignment vertical="center"/>
    </xf>
    <xf numFmtId="0" fontId="41" fillId="2" borderId="10" xfId="1" applyFont="1" applyFill="1" applyBorder="1" applyAlignment="1">
      <alignment vertical="center"/>
    </xf>
    <xf numFmtId="0" fontId="25" fillId="0" borderId="1" xfId="0" applyFont="1" applyBorder="1" applyAlignment="1">
      <alignment vertical="center"/>
    </xf>
    <xf numFmtId="0" fontId="41" fillId="2" borderId="2" xfId="1" applyFont="1" applyFill="1" applyBorder="1" applyAlignment="1">
      <alignment vertical="center"/>
    </xf>
    <xf numFmtId="0" fontId="41" fillId="2" borderId="11" xfId="1" applyFont="1" applyFill="1" applyBorder="1" applyAlignment="1">
      <alignment vertical="center"/>
    </xf>
    <xf numFmtId="0" fontId="25" fillId="0" borderId="12" xfId="0" applyFont="1" applyBorder="1" applyAlignment="1">
      <alignment vertical="center"/>
    </xf>
    <xf numFmtId="0" fontId="41" fillId="2" borderId="4" xfId="1" applyFont="1" applyFill="1" applyBorder="1" applyAlignment="1">
      <alignment horizontal="left" vertical="center" indent="1"/>
    </xf>
    <xf numFmtId="0" fontId="41" fillId="2" borderId="5" xfId="1" applyFont="1" applyFill="1" applyBorder="1" applyAlignment="1">
      <alignment horizontal="left" vertical="center" indent="1"/>
    </xf>
    <xf numFmtId="0" fontId="41" fillId="2" borderId="6" xfId="1" applyFont="1" applyFill="1" applyBorder="1" applyAlignment="1">
      <alignment horizontal="left" vertical="center" indent="1"/>
    </xf>
    <xf numFmtId="0" fontId="5" fillId="2" borderId="4" xfId="1" applyFont="1" applyFill="1" applyBorder="1" applyAlignment="1">
      <alignment horizontal="left" vertical="center" indent="1"/>
    </xf>
    <xf numFmtId="0" fontId="5" fillId="2" borderId="5" xfId="1" applyFont="1" applyFill="1" applyBorder="1" applyAlignment="1">
      <alignment horizontal="left" vertical="center" indent="1"/>
    </xf>
    <xf numFmtId="0" fontId="5" fillId="2" borderId="6" xfId="1" applyFont="1" applyFill="1" applyBorder="1" applyAlignment="1">
      <alignment horizontal="left" vertical="center" indent="1"/>
    </xf>
    <xf numFmtId="0" fontId="5" fillId="2" borderId="6" xfId="1" applyFont="1" applyFill="1" applyBorder="1" applyAlignment="1">
      <alignment horizontal="left" vertical="center" wrapText="1" indent="1"/>
    </xf>
    <xf numFmtId="0" fontId="41" fillId="2" borderId="4" xfId="1" applyFont="1" applyFill="1" applyBorder="1" applyAlignment="1">
      <alignment vertical="center" wrapText="1"/>
    </xf>
    <xf numFmtId="0" fontId="41" fillId="2" borderId="5" xfId="1" applyFont="1" applyFill="1" applyBorder="1" applyAlignment="1">
      <alignment vertical="center" wrapText="1"/>
    </xf>
    <xf numFmtId="0" fontId="25" fillId="0" borderId="6" xfId="0" applyFont="1" applyBorder="1" applyAlignment="1">
      <alignment vertical="center" wrapText="1"/>
    </xf>
    <xf numFmtId="0" fontId="10" fillId="2" borderId="9" xfId="1" applyFont="1" applyFill="1" applyBorder="1" applyAlignment="1">
      <alignment horizontal="center" vertical="center"/>
    </xf>
    <xf numFmtId="0" fontId="10" fillId="2" borderId="10"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11" xfId="1" applyFont="1" applyFill="1" applyBorder="1" applyAlignment="1">
      <alignment horizontal="center" vertical="center"/>
    </xf>
    <xf numFmtId="44" fontId="10" fillId="5" borderId="7" xfId="5" applyFont="1" applyFill="1" applyBorder="1" applyAlignment="1" applyProtection="1">
      <alignment horizontal="center" vertical="center"/>
    </xf>
    <xf numFmtId="44" fontId="10" fillId="5" borderId="8" xfId="5" applyFont="1" applyFill="1" applyBorder="1" applyAlignment="1" applyProtection="1">
      <alignment horizontal="center" vertical="center"/>
    </xf>
    <xf numFmtId="0" fontId="6" fillId="3" borderId="0" xfId="1" applyFont="1" applyFill="1" applyAlignment="1">
      <alignment horizontal="center" vertical="center" wrapText="1"/>
    </xf>
    <xf numFmtId="0" fontId="5" fillId="4" borderId="4" xfId="1" applyFont="1" applyFill="1" applyBorder="1" applyAlignment="1" applyProtection="1">
      <alignment horizontal="left" vertical="center"/>
      <protection locked="0"/>
    </xf>
    <xf numFmtId="0" fontId="5" fillId="4" borderId="5" xfId="1" applyFont="1" applyFill="1" applyBorder="1" applyAlignment="1" applyProtection="1">
      <alignment horizontal="left" vertical="center"/>
      <protection locked="0"/>
    </xf>
    <xf numFmtId="0" fontId="0" fillId="0" borderId="5" xfId="0" applyBorder="1" applyAlignment="1" applyProtection="1">
      <alignment vertical="center"/>
      <protection locked="0"/>
    </xf>
    <xf numFmtId="0" fontId="0" fillId="0" borderId="6" xfId="0" applyBorder="1" applyAlignment="1" applyProtection="1">
      <alignment vertical="center"/>
      <protection locked="0"/>
    </xf>
    <xf numFmtId="0" fontId="0" fillId="3" borderId="11" xfId="0" applyFill="1" applyBorder="1" applyAlignment="1">
      <alignment horizontal="left" indent="1"/>
    </xf>
    <xf numFmtId="0" fontId="41" fillId="2" borderId="4" xfId="1" applyFont="1" applyFill="1" applyBorder="1" applyAlignment="1">
      <alignment horizontal="left" vertical="center" wrapText="1"/>
    </xf>
    <xf numFmtId="0" fontId="25" fillId="0" borderId="5" xfId="0" applyFont="1" applyBorder="1" applyAlignment="1">
      <alignment horizontal="left" vertical="center" wrapText="1"/>
    </xf>
    <xf numFmtId="0" fontId="5" fillId="0" borderId="4" xfId="1" applyFont="1" applyBorder="1" applyAlignment="1" applyProtection="1">
      <alignment horizontal="left" vertical="center"/>
      <protection locked="0"/>
    </xf>
    <xf numFmtId="0" fontId="0" fillId="0" borderId="5" xfId="0" applyBorder="1" applyAlignment="1">
      <alignment horizontal="left" vertical="center"/>
    </xf>
    <xf numFmtId="0" fontId="22" fillId="2" borderId="9" xfId="1" applyFont="1" applyFill="1" applyBorder="1" applyAlignment="1">
      <alignment horizontal="left" vertical="center"/>
    </xf>
    <xf numFmtId="0" fontId="22" fillId="2" borderId="10" xfId="1" applyFont="1" applyFill="1" applyBorder="1" applyAlignment="1">
      <alignment horizontal="left" vertical="center"/>
    </xf>
    <xf numFmtId="0" fontId="25" fillId="0" borderId="10" xfId="0" applyFont="1" applyBorder="1" applyAlignment="1">
      <alignment vertical="center"/>
    </xf>
    <xf numFmtId="0" fontId="22" fillId="2" borderId="2" xfId="1" applyFont="1" applyFill="1" applyBorder="1" applyAlignment="1">
      <alignment horizontal="left" vertical="center"/>
    </xf>
    <xf numFmtId="0" fontId="22" fillId="2" borderId="11" xfId="1" applyFont="1" applyFill="1" applyBorder="1" applyAlignment="1">
      <alignment horizontal="left" vertical="center"/>
    </xf>
    <xf numFmtId="0" fontId="25" fillId="0" borderId="11" xfId="0" applyFont="1" applyBorder="1" applyAlignment="1">
      <alignment vertical="center"/>
    </xf>
    <xf numFmtId="0" fontId="22" fillId="2" borderId="3" xfId="1" applyFont="1" applyFill="1" applyBorder="1" applyAlignment="1">
      <alignment horizontal="center" vertical="center" wrapText="1"/>
    </xf>
    <xf numFmtId="0" fontId="22" fillId="2" borderId="7" xfId="1" applyFont="1" applyFill="1" applyBorder="1" applyAlignment="1">
      <alignment horizontal="center" vertical="center" wrapText="1"/>
    </xf>
    <xf numFmtId="0" fontId="22" fillId="2" borderId="8" xfId="1" applyFont="1" applyFill="1" applyBorder="1" applyAlignment="1">
      <alignment horizontal="center" vertical="center" wrapText="1"/>
    </xf>
    <xf numFmtId="0" fontId="41" fillId="2" borderId="3" xfId="1" applyFont="1" applyFill="1" applyBorder="1" applyAlignment="1">
      <alignment horizontal="center" vertical="center" wrapText="1"/>
    </xf>
    <xf numFmtId="0" fontId="41" fillId="2" borderId="4" xfId="1" applyFont="1" applyFill="1" applyBorder="1" applyAlignment="1">
      <alignment horizontal="center" vertical="center" wrapText="1"/>
    </xf>
    <xf numFmtId="0" fontId="41" fillId="2" borderId="6"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3" xfId="1" applyFont="1" applyFill="1" applyBorder="1" applyAlignment="1">
      <alignment horizontal="center" vertical="center"/>
    </xf>
    <xf numFmtId="8" fontId="5" fillId="2" borderId="4" xfId="1" applyNumberFormat="1" applyFont="1" applyFill="1" applyBorder="1" applyAlignment="1">
      <alignment horizontal="center" vertical="center" wrapText="1"/>
    </xf>
    <xf numFmtId="0" fontId="5" fillId="2" borderId="6" xfId="1" applyFont="1" applyFill="1" applyBorder="1" applyAlignment="1">
      <alignment horizontal="center" vertical="center" wrapText="1"/>
    </xf>
    <xf numFmtId="8" fontId="5" fillId="2" borderId="3" xfId="1" applyNumberFormat="1" applyFont="1" applyFill="1" applyBorder="1" applyAlignment="1">
      <alignment horizontal="center" vertical="center" wrapText="1"/>
    </xf>
    <xf numFmtId="0" fontId="5"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166" fontId="6" fillId="2" borderId="3" xfId="1" applyNumberFormat="1" applyFont="1" applyFill="1" applyBorder="1" applyAlignment="1">
      <alignment horizontal="center" vertical="center"/>
    </xf>
    <xf numFmtId="0" fontId="6" fillId="2" borderId="3" xfId="1" applyFont="1" applyFill="1" applyBorder="1" applyAlignment="1">
      <alignment horizontal="left" vertical="center" wrapText="1"/>
    </xf>
    <xf numFmtId="164" fontId="6" fillId="2" borderId="3" xfId="1" applyNumberFormat="1" applyFont="1" applyFill="1" applyBorder="1" applyAlignment="1">
      <alignment horizontal="center" vertical="center"/>
    </xf>
    <xf numFmtId="0" fontId="5" fillId="2" borderId="3" xfId="1" applyFont="1" applyFill="1" applyBorder="1" applyAlignment="1">
      <alignment horizontal="left" vertical="center" wrapText="1"/>
    </xf>
  </cellXfs>
  <cellStyles count="6">
    <cellStyle name="Comma" xfId="4" builtinId="3"/>
    <cellStyle name="Currency" xfId="5" builtinId="4"/>
    <cellStyle name="Currency 2" xfId="2" xr:uid="{00000000-0005-0000-0000-000000000000}"/>
    <cellStyle name="Currency 2 2" xfId="3" xr:uid="{00000000-0005-0000-0000-000001000000}"/>
    <cellStyle name="Normal" xfId="0" builtinId="0"/>
    <cellStyle name="Normal 2" xfId="1" xr:uid="{00000000-0005-0000-0000-000003000000}"/>
  </cellStyles>
  <dxfs count="0"/>
  <tableStyles count="0" defaultTableStyle="TableStyleMedium2" defaultPivotStyle="PivotStyleMedium9"/>
  <colors>
    <mruColors>
      <color rgb="FFFFFFCC"/>
      <color rgb="FF0000FF"/>
      <color rgb="FFFFFF99"/>
      <color rgb="FFCCECFF"/>
      <color rgb="FFCCFFCC"/>
      <color rgb="FFDDDDDD"/>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326517</xdr:colOff>
      <xdr:row>1</xdr:row>
      <xdr:rowOff>64994</xdr:rowOff>
    </xdr:from>
    <xdr:to>
      <xdr:col>5</xdr:col>
      <xdr:colOff>600075</xdr:colOff>
      <xdr:row>10</xdr:row>
      <xdr:rowOff>186011</xdr:rowOff>
    </xdr:to>
    <xdr:pic>
      <xdr:nvPicPr>
        <xdr:cNvPr id="3" name="Picture 2">
          <a:extLst>
            <a:ext uri="{FF2B5EF4-FFF2-40B4-BE49-F238E27FC236}">
              <a16:creationId xmlns:a16="http://schemas.microsoft.com/office/drawing/2014/main" id="{7A009DEA-D824-4881-A286-E6615AFE28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79692" y="398369"/>
          <a:ext cx="1607058" cy="234034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8CB85-0E32-4AFF-AD4E-0E45C9927D10}">
  <sheetPr>
    <pageSetUpPr fitToPage="1"/>
  </sheetPr>
  <dimension ref="A1:E41"/>
  <sheetViews>
    <sheetView showGridLines="0" workbookViewId="0">
      <selection activeCell="C11" sqref="C11"/>
    </sheetView>
  </sheetViews>
  <sheetFormatPr defaultColWidth="8.88671875" defaultRowHeight="14.4" x14ac:dyDescent="0.3"/>
  <cols>
    <col min="1" max="1" width="133.109375" customWidth="1"/>
  </cols>
  <sheetData>
    <row r="1" spans="1:1" ht="21" x14ac:dyDescent="0.4">
      <c r="A1" s="1" t="s">
        <v>136</v>
      </c>
    </row>
    <row r="2" spans="1:1" ht="21" x14ac:dyDescent="0.3">
      <c r="A2" s="2" t="s">
        <v>49</v>
      </c>
    </row>
    <row r="3" spans="1:1" ht="15.6" x14ac:dyDescent="0.3">
      <c r="A3" s="3"/>
    </row>
    <row r="4" spans="1:1" s="144" customFormat="1" ht="21" x14ac:dyDescent="0.3">
      <c r="A4" s="143" t="s">
        <v>42</v>
      </c>
    </row>
    <row r="6" spans="1:1" x14ac:dyDescent="0.3">
      <c r="A6" s="145" t="s">
        <v>43</v>
      </c>
    </row>
    <row r="7" spans="1:1" x14ac:dyDescent="0.3">
      <c r="A7" s="4" t="s">
        <v>71</v>
      </c>
    </row>
    <row r="8" spans="1:1" x14ac:dyDescent="0.3">
      <c r="A8" s="4" t="s">
        <v>72</v>
      </c>
    </row>
    <row r="9" spans="1:1" x14ac:dyDescent="0.3">
      <c r="A9" s="4" t="s">
        <v>73</v>
      </c>
    </row>
    <row r="10" spans="1:1" x14ac:dyDescent="0.3">
      <c r="A10" s="4" t="s">
        <v>74</v>
      </c>
    </row>
    <row r="11" spans="1:1" x14ac:dyDescent="0.3">
      <c r="A11" s="4" t="s">
        <v>128</v>
      </c>
    </row>
    <row r="12" spans="1:1" x14ac:dyDescent="0.3">
      <c r="A12" s="4"/>
    </row>
    <row r="13" spans="1:1" x14ac:dyDescent="0.3">
      <c r="A13" s="146" t="s">
        <v>0</v>
      </c>
    </row>
    <row r="14" spans="1:1" x14ac:dyDescent="0.3">
      <c r="A14" s="4" t="s">
        <v>69</v>
      </c>
    </row>
    <row r="15" spans="1:1" x14ac:dyDescent="0.3">
      <c r="A15" s="4" t="s">
        <v>78</v>
      </c>
    </row>
    <row r="16" spans="1:1" x14ac:dyDescent="0.3">
      <c r="A16" s="4" t="s">
        <v>70</v>
      </c>
    </row>
    <row r="18" spans="1:3" x14ac:dyDescent="0.3">
      <c r="A18" s="146" t="s">
        <v>6</v>
      </c>
    </row>
    <row r="19" spans="1:3" x14ac:dyDescent="0.3">
      <c r="A19" s="4" t="s">
        <v>44</v>
      </c>
    </row>
    <row r="20" spans="1:3" x14ac:dyDescent="0.3">
      <c r="A20" s="4" t="s">
        <v>79</v>
      </c>
    </row>
    <row r="21" spans="1:3" x14ac:dyDescent="0.3">
      <c r="A21" s="4" t="s">
        <v>63</v>
      </c>
    </row>
    <row r="23" spans="1:3" x14ac:dyDescent="0.3">
      <c r="A23" s="146" t="s">
        <v>12</v>
      </c>
    </row>
    <row r="24" spans="1:3" x14ac:dyDescent="0.3">
      <c r="A24" s="4" t="s">
        <v>68</v>
      </c>
    </row>
    <row r="25" spans="1:3" x14ac:dyDescent="0.3">
      <c r="A25" s="4" t="s">
        <v>129</v>
      </c>
    </row>
    <row r="26" spans="1:3" x14ac:dyDescent="0.3">
      <c r="A26" s="4" t="s">
        <v>75</v>
      </c>
    </row>
    <row r="27" spans="1:3" x14ac:dyDescent="0.3">
      <c r="A27" s="4" t="s">
        <v>62</v>
      </c>
    </row>
    <row r="29" spans="1:3" x14ac:dyDescent="0.3">
      <c r="A29" s="146" t="s">
        <v>35</v>
      </c>
    </row>
    <row r="30" spans="1:3" ht="15" x14ac:dyDescent="0.3">
      <c r="A30" s="4" t="s">
        <v>76</v>
      </c>
      <c r="C30" s="5"/>
    </row>
    <row r="31" spans="1:3" ht="15" x14ac:dyDescent="0.3">
      <c r="A31" s="4"/>
      <c r="C31" s="6"/>
    </row>
    <row r="32" spans="1:3" ht="15" x14ac:dyDescent="0.3">
      <c r="A32" s="146" t="s">
        <v>45</v>
      </c>
      <c r="C32" s="6"/>
    </row>
    <row r="33" spans="1:5" ht="15" x14ac:dyDescent="0.3">
      <c r="A33" s="4" t="s">
        <v>77</v>
      </c>
      <c r="C33" s="6"/>
    </row>
    <row r="34" spans="1:5" ht="15" x14ac:dyDescent="0.3">
      <c r="A34" s="4" t="s">
        <v>135</v>
      </c>
      <c r="C34" s="6"/>
    </row>
    <row r="35" spans="1:5" ht="15" x14ac:dyDescent="0.3">
      <c r="A35" s="4" t="s">
        <v>134</v>
      </c>
      <c r="C35" s="6"/>
    </row>
    <row r="36" spans="1:5" ht="15" x14ac:dyDescent="0.3">
      <c r="C36" s="6"/>
    </row>
    <row r="37" spans="1:5" ht="15" x14ac:dyDescent="0.3">
      <c r="A37" s="147" t="s">
        <v>92</v>
      </c>
      <c r="C37" s="6"/>
    </row>
    <row r="38" spans="1:5" ht="15" x14ac:dyDescent="0.3">
      <c r="A38" s="46" t="s">
        <v>99</v>
      </c>
      <c r="C38" s="6"/>
    </row>
    <row r="39" spans="1:5" x14ac:dyDescent="0.3">
      <c r="A39" s="46" t="s">
        <v>100</v>
      </c>
    </row>
    <row r="40" spans="1:5" ht="28.8" customHeight="1" x14ac:dyDescent="0.3">
      <c r="A40" s="174" t="s">
        <v>103</v>
      </c>
      <c r="B40" s="174"/>
      <c r="C40" s="174"/>
      <c r="D40" s="174"/>
      <c r="E40" s="174"/>
    </row>
    <row r="41" spans="1:5" x14ac:dyDescent="0.3">
      <c r="A41" s="4"/>
    </row>
  </sheetData>
  <sheetProtection algorithmName="SHA-512" hashValue="u8sEvX7OoZlg8lnd9VUApbmKxIK113Ps+/rNwrmGiSSp8s0Rg9sxqTY4eZ2zkDFQO7wKexcIt30UJFRSa5Aujg==" saltValue="UdEWdJRDUC1wwKqnHmMgUg==" spinCount="100000" sheet="1" objects="1" scenarios="1"/>
  <mergeCells count="1">
    <mergeCell ref="A40:E40"/>
  </mergeCells>
  <pageMargins left="0.70866141732283472" right="0.70866141732283472" top="0.74803149606299213" bottom="0.74803149606299213" header="0.31496062992125984" footer="0.31496062992125984"/>
  <pageSetup scale="90" orientation="landscape" r:id="rId1"/>
  <headerFooter>
    <oddFooter>&amp;C&amp;P&amp;R&amp;D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8"/>
  <sheetViews>
    <sheetView showGridLines="0" tabSelected="1" zoomScale="80" zoomScaleNormal="80" workbookViewId="0">
      <selection activeCell="B55" sqref="B55"/>
    </sheetView>
  </sheetViews>
  <sheetFormatPr defaultColWidth="9.109375" defaultRowHeight="14.4" x14ac:dyDescent="0.3"/>
  <cols>
    <col min="1" max="1" width="16.21875" style="9" customWidth="1"/>
    <col min="2" max="2" width="30.77734375" style="9" customWidth="1"/>
    <col min="3" max="3" width="19.109375" style="9" customWidth="1"/>
    <col min="4" max="4" width="26.33203125" style="9" customWidth="1"/>
    <col min="5" max="5" width="19.44140625" style="9" customWidth="1"/>
    <col min="6" max="6" width="13.6640625" style="9" customWidth="1"/>
    <col min="7" max="7" width="15.109375" style="9" customWidth="1"/>
    <col min="8" max="8" width="13.33203125" style="9" customWidth="1"/>
    <col min="9" max="9" width="14.33203125" style="9" customWidth="1"/>
    <col min="10" max="10" width="17.77734375" style="9" customWidth="1"/>
    <col min="11" max="11" width="26" style="9" customWidth="1"/>
    <col min="12" max="14" width="12.5546875" style="9" customWidth="1"/>
    <col min="15" max="15" width="9.109375" style="9" customWidth="1"/>
    <col min="16" max="16" width="12.109375" style="9" bestFit="1" customWidth="1"/>
    <col min="17" max="16384" width="9.109375" style="9"/>
  </cols>
  <sheetData>
    <row r="1" spans="1:12" s="7" customFormat="1" ht="26.4" x14ac:dyDescent="0.3">
      <c r="A1" s="99" t="s">
        <v>32</v>
      </c>
      <c r="B1" s="99"/>
      <c r="C1" s="99"/>
      <c r="D1" s="132"/>
      <c r="E1" s="132"/>
      <c r="F1" s="132"/>
    </row>
    <row r="2" spans="1:12" s="7" customFormat="1" ht="15.6" x14ac:dyDescent="0.3">
      <c r="A2" s="101" t="s">
        <v>133</v>
      </c>
      <c r="B2" s="102"/>
      <c r="C2" s="102"/>
      <c r="D2" s="100"/>
      <c r="E2" s="100"/>
      <c r="F2" s="100"/>
    </row>
    <row r="3" spans="1:12" s="7" customFormat="1" ht="23.4" customHeight="1" x14ac:dyDescent="0.35">
      <c r="A3" s="103" t="s">
        <v>105</v>
      </c>
      <c r="B3" s="78"/>
      <c r="C3" s="104" t="s">
        <v>106</v>
      </c>
      <c r="D3" s="78"/>
      <c r="E3" s="104"/>
      <c r="F3" s="105"/>
      <c r="G3" s="188" t="s">
        <v>123</v>
      </c>
      <c r="H3" s="189"/>
      <c r="I3" s="189"/>
      <c r="J3" s="189"/>
      <c r="K3" s="189"/>
      <c r="L3"/>
    </row>
    <row r="4" spans="1:12" s="7" customFormat="1" ht="18" x14ac:dyDescent="0.35">
      <c r="A4" s="106"/>
      <c r="B4" s="107"/>
      <c r="C4" s="107"/>
      <c r="D4" s="107"/>
      <c r="E4" s="108"/>
      <c r="F4" s="109"/>
      <c r="G4" s="130" t="s">
        <v>104</v>
      </c>
      <c r="H4"/>
      <c r="I4"/>
      <c r="J4"/>
      <c r="K4"/>
      <c r="L4" s="131"/>
    </row>
    <row r="5" spans="1:12" s="7" customFormat="1" ht="23.4" customHeight="1" x14ac:dyDescent="0.35">
      <c r="A5" s="110" t="s">
        <v>107</v>
      </c>
      <c r="B5" s="79"/>
      <c r="C5" s="111" t="s">
        <v>108</v>
      </c>
      <c r="D5" s="80"/>
      <c r="E5" s="112"/>
      <c r="F5" s="113"/>
      <c r="G5" s="190" t="s">
        <v>130</v>
      </c>
      <c r="H5" s="189"/>
      <c r="I5" s="189"/>
      <c r="J5" s="189"/>
      <c r="K5" s="189"/>
      <c r="L5"/>
    </row>
    <row r="6" spans="1:12" s="7" customFormat="1" ht="18" x14ac:dyDescent="0.35">
      <c r="A6" s="110"/>
      <c r="B6" s="112"/>
      <c r="C6" s="111"/>
      <c r="D6" s="114"/>
      <c r="E6" s="112"/>
      <c r="F6" s="113"/>
      <c r="G6" s="191" t="s">
        <v>124</v>
      </c>
      <c r="H6" s="189"/>
      <c r="I6" s="189"/>
      <c r="J6" s="189"/>
      <c r="K6" s="189"/>
      <c r="L6"/>
    </row>
    <row r="7" spans="1:12" s="7" customFormat="1" ht="22.8" customHeight="1" x14ac:dyDescent="0.35">
      <c r="A7" s="110" t="s">
        <v>109</v>
      </c>
      <c r="B7" s="79"/>
      <c r="C7" s="115" t="s">
        <v>110</v>
      </c>
      <c r="D7" s="81"/>
      <c r="E7" s="117"/>
      <c r="F7" s="113"/>
      <c r="G7" s="192" t="s">
        <v>125</v>
      </c>
      <c r="H7" s="193"/>
      <c r="I7" s="193"/>
      <c r="J7" s="193"/>
      <c r="K7" s="193"/>
      <c r="L7"/>
    </row>
    <row r="8" spans="1:12" s="7" customFormat="1" ht="15.6" x14ac:dyDescent="0.3">
      <c r="A8" s="110"/>
      <c r="B8" s="112"/>
      <c r="C8" s="114"/>
      <c r="D8" s="114"/>
      <c r="E8" s="117"/>
      <c r="F8" s="113"/>
      <c r="G8" s="50"/>
      <c r="H8" s="116"/>
      <c r="I8" s="116"/>
      <c r="J8" s="50"/>
      <c r="K8" s="50"/>
    </row>
    <row r="9" spans="1:12" s="7" customFormat="1" ht="22.2" customHeight="1" x14ac:dyDescent="0.3">
      <c r="A9" s="110" t="s">
        <v>112</v>
      </c>
      <c r="B9" s="82"/>
      <c r="C9" s="111" t="s">
        <v>111</v>
      </c>
      <c r="D9" s="83"/>
      <c r="E9" s="112"/>
      <c r="F9" s="113"/>
      <c r="G9" s="50"/>
      <c r="H9" s="116"/>
      <c r="I9" s="116"/>
      <c r="J9" s="50"/>
      <c r="K9" s="50"/>
    </row>
    <row r="10" spans="1:12" s="7" customFormat="1" ht="15.6" x14ac:dyDescent="0.3">
      <c r="A10" s="110"/>
      <c r="B10" s="112"/>
      <c r="C10" s="111"/>
      <c r="D10" s="114"/>
      <c r="E10" s="112"/>
      <c r="F10" s="113"/>
      <c r="G10" s="50"/>
      <c r="H10" s="116"/>
      <c r="I10" s="116"/>
      <c r="J10" s="50"/>
      <c r="K10" s="50"/>
    </row>
    <row r="11" spans="1:12" s="7" customFormat="1" ht="22.2" customHeight="1" x14ac:dyDescent="0.3">
      <c r="A11" s="206" t="s">
        <v>58</v>
      </c>
      <c r="B11" s="207"/>
      <c r="C11" s="208"/>
      <c r="D11" s="208"/>
      <c r="E11" s="208"/>
      <c r="F11" s="209"/>
      <c r="G11" s="116"/>
      <c r="H11" s="116"/>
      <c r="I11" s="116"/>
      <c r="J11" s="50"/>
      <c r="K11" s="50"/>
    </row>
    <row r="12" spans="1:12" ht="22.2" customHeight="1" x14ac:dyDescent="0.35">
      <c r="A12" s="118" t="s">
        <v>0</v>
      </c>
      <c r="B12" s="119"/>
      <c r="C12" s="119"/>
      <c r="D12" s="119"/>
      <c r="E12" s="119"/>
      <c r="F12" s="120"/>
      <c r="G12" s="8"/>
      <c r="H12" s="8"/>
      <c r="I12" s="8"/>
      <c r="J12" s="8"/>
      <c r="K12" s="8"/>
    </row>
    <row r="13" spans="1:12" s="164" customFormat="1" ht="46.8" x14ac:dyDescent="0.3">
      <c r="A13" s="163" t="s">
        <v>26</v>
      </c>
      <c r="B13" s="162" t="s">
        <v>25</v>
      </c>
      <c r="C13" s="200" t="s">
        <v>7</v>
      </c>
      <c r="D13" s="201"/>
      <c r="E13" s="201"/>
      <c r="F13" s="202"/>
      <c r="G13" s="163" t="s">
        <v>22</v>
      </c>
      <c r="H13" s="163" t="s">
        <v>14</v>
      </c>
      <c r="I13" s="163" t="s">
        <v>17</v>
      </c>
      <c r="J13" s="163" t="s">
        <v>21</v>
      </c>
      <c r="K13" s="163" t="s">
        <v>16</v>
      </c>
    </row>
    <row r="14" spans="1:12" s="11" customFormat="1" ht="48.6" customHeight="1" x14ac:dyDescent="0.3">
      <c r="A14" s="60">
        <v>1</v>
      </c>
      <c r="B14" s="14" t="s">
        <v>60</v>
      </c>
      <c r="C14" s="197" t="s">
        <v>29</v>
      </c>
      <c r="D14" s="198"/>
      <c r="E14" s="198"/>
      <c r="F14" s="199"/>
      <c r="G14" s="121" t="s">
        <v>126</v>
      </c>
      <c r="H14" s="121"/>
      <c r="I14" s="121"/>
      <c r="J14" s="121"/>
      <c r="K14" s="62">
        <f>A14*(lookups!D10)</f>
        <v>1118.3000000000002</v>
      </c>
    </row>
    <row r="15" spans="1:12" s="11" customFormat="1" ht="48.6" customHeight="1" x14ac:dyDescent="0.3">
      <c r="A15" s="60">
        <v>1</v>
      </c>
      <c r="B15" s="14" t="s">
        <v>59</v>
      </c>
      <c r="C15" s="197" t="s">
        <v>65</v>
      </c>
      <c r="D15" s="198"/>
      <c r="E15" s="198"/>
      <c r="F15" s="199"/>
      <c r="G15" s="121"/>
      <c r="H15" s="121"/>
      <c r="I15" s="122"/>
      <c r="J15" s="122">
        <v>5</v>
      </c>
      <c r="K15" s="63">
        <f>A15*($J$15*lookups!C4)</f>
        <v>1920.5500000000002</v>
      </c>
    </row>
    <row r="16" spans="1:12" s="11" customFormat="1" ht="48.6" customHeight="1" x14ac:dyDescent="0.3">
      <c r="A16" s="60"/>
      <c r="B16" s="16" t="s">
        <v>61</v>
      </c>
      <c r="C16" s="197" t="s">
        <v>56</v>
      </c>
      <c r="D16" s="198"/>
      <c r="E16" s="198"/>
      <c r="F16" s="199"/>
      <c r="G16" s="121" t="s">
        <v>126</v>
      </c>
      <c r="H16" s="61" t="s">
        <v>127</v>
      </c>
      <c r="I16" s="122">
        <f>IF(G16="Yes",2,10)</f>
        <v>2</v>
      </c>
      <c r="J16" s="121"/>
      <c r="K16" s="63">
        <f>A16*(lookups!D10+IF($H$16="Yes",lookups!D11,0)+$I$16*lookups!C3)</f>
        <v>0</v>
      </c>
    </row>
    <row r="17" spans="1:11" s="11" customFormat="1" ht="48.6" customHeight="1" x14ac:dyDescent="0.3">
      <c r="A17" s="60"/>
      <c r="B17" s="16" t="s">
        <v>61</v>
      </c>
      <c r="C17" s="197" t="s">
        <v>64</v>
      </c>
      <c r="D17" s="198"/>
      <c r="E17" s="198"/>
      <c r="F17" s="199"/>
      <c r="G17" s="121"/>
      <c r="H17" s="121"/>
      <c r="I17" s="122">
        <f>IF(G17="Yes",2,10)</f>
        <v>10</v>
      </c>
      <c r="J17" s="121"/>
      <c r="K17" s="63">
        <f>A17*$I$17*lookups!C3</f>
        <v>0</v>
      </c>
    </row>
    <row r="18" spans="1:11" s="11" customFormat="1" ht="48.6" customHeight="1" x14ac:dyDescent="0.3">
      <c r="A18" s="60"/>
      <c r="B18" s="16" t="s">
        <v>61</v>
      </c>
      <c r="C18" s="197" t="s">
        <v>57</v>
      </c>
      <c r="D18" s="198"/>
      <c r="E18" s="198"/>
      <c r="F18" s="199"/>
      <c r="G18" s="121"/>
      <c r="H18" s="121"/>
      <c r="I18" s="121">
        <v>2</v>
      </c>
      <c r="J18" s="122">
        <v>10</v>
      </c>
      <c r="K18" s="63">
        <f>A18*($I$18*lookups!C3+$J$18*lookups!C4)</f>
        <v>0</v>
      </c>
    </row>
    <row r="19" spans="1:11" s="153" customFormat="1" ht="22.8" customHeight="1" x14ac:dyDescent="0.35">
      <c r="A19" s="160"/>
      <c r="B19" s="86"/>
      <c r="C19" s="86"/>
      <c r="D19" s="86"/>
      <c r="E19" s="86"/>
      <c r="F19" s="86"/>
      <c r="G19" s="86"/>
      <c r="H19" s="86"/>
      <c r="I19" s="86"/>
      <c r="J19" s="155" t="s">
        <v>8</v>
      </c>
      <c r="K19" s="152">
        <f>SUM($K$14:$K$18)</f>
        <v>3038.8500000000004</v>
      </c>
    </row>
    <row r="20" spans="1:11" ht="24.6" customHeight="1" x14ac:dyDescent="0.35">
      <c r="A20" s="87" t="s">
        <v>6</v>
      </c>
      <c r="B20" s="85"/>
      <c r="C20" s="85"/>
      <c r="D20" s="85"/>
      <c r="E20" s="85"/>
      <c r="F20" s="85"/>
      <c r="G20" s="85"/>
      <c r="H20" s="85"/>
      <c r="I20" s="66"/>
      <c r="J20" s="66"/>
      <c r="K20" s="66"/>
    </row>
    <row r="21" spans="1:11" s="166" customFormat="1" ht="46.8" x14ac:dyDescent="0.3">
      <c r="A21" s="163" t="s">
        <v>13</v>
      </c>
      <c r="B21" s="162" t="s">
        <v>27</v>
      </c>
      <c r="C21" s="217" t="s">
        <v>7</v>
      </c>
      <c r="D21" s="218"/>
      <c r="E21" s="218"/>
      <c r="F21" s="218"/>
      <c r="G21" s="219"/>
      <c r="H21" s="165"/>
      <c r="I21" s="163" t="s">
        <v>21</v>
      </c>
      <c r="J21" s="163" t="s">
        <v>81</v>
      </c>
      <c r="K21" s="163" t="s">
        <v>16</v>
      </c>
    </row>
    <row r="22" spans="1:11" ht="42.6" customHeight="1" x14ac:dyDescent="0.3">
      <c r="A22" s="64">
        <v>1</v>
      </c>
      <c r="B22" s="17" t="s">
        <v>30</v>
      </c>
      <c r="C22" s="220" t="s">
        <v>66</v>
      </c>
      <c r="D22" s="221"/>
      <c r="E22" s="221"/>
      <c r="F22" s="221"/>
      <c r="G22" s="222"/>
      <c r="H22" s="125"/>
      <c r="I22" s="123">
        <v>8</v>
      </c>
      <c r="J22" s="124"/>
      <c r="K22" s="63">
        <f>A22*$I$22*(lookups!C4)</f>
        <v>3072.88</v>
      </c>
    </row>
    <row r="23" spans="1:11" ht="42.6" customHeight="1" x14ac:dyDescent="0.3">
      <c r="A23" s="64">
        <v>1</v>
      </c>
      <c r="B23" s="15" t="s">
        <v>53</v>
      </c>
      <c r="C23" s="197" t="s">
        <v>31</v>
      </c>
      <c r="D23" s="198"/>
      <c r="E23" s="198"/>
      <c r="F23" s="198"/>
      <c r="G23" s="223"/>
      <c r="H23" s="126"/>
      <c r="I23" s="123">
        <v>10</v>
      </c>
      <c r="J23" s="124"/>
      <c r="K23" s="63">
        <f>A23*$I$23*lookups!C4</f>
        <v>3841.1000000000004</v>
      </c>
    </row>
    <row r="24" spans="1:11" ht="42.6" customHeight="1" x14ac:dyDescent="0.3">
      <c r="A24" s="64">
        <v>1</v>
      </c>
      <c r="B24" s="15" t="s">
        <v>52</v>
      </c>
      <c r="C24" s="197" t="s">
        <v>82</v>
      </c>
      <c r="D24" s="198"/>
      <c r="E24" s="198"/>
      <c r="F24" s="198"/>
      <c r="G24" s="223"/>
      <c r="H24" s="126"/>
      <c r="I24" s="123">
        <v>10</v>
      </c>
      <c r="J24" s="123">
        <v>10</v>
      </c>
      <c r="K24" s="63">
        <f>A24*($I$24*lookups!C4+$J$24*lookups!C5)</f>
        <v>7310.4000000000005</v>
      </c>
    </row>
    <row r="25" spans="1:11" ht="42.6" customHeight="1" x14ac:dyDescent="0.3">
      <c r="A25" s="64">
        <v>1</v>
      </c>
      <c r="B25" s="15" t="s">
        <v>51</v>
      </c>
      <c r="C25" s="197" t="s">
        <v>82</v>
      </c>
      <c r="D25" s="198"/>
      <c r="E25" s="198"/>
      <c r="F25" s="198"/>
      <c r="G25" s="223"/>
      <c r="H25" s="126"/>
      <c r="I25" s="123">
        <v>12</v>
      </c>
      <c r="J25" s="123">
        <v>18</v>
      </c>
      <c r="K25" s="63">
        <f>A25*($I$25*lookups!C4+$J$25*lookups!C5)</f>
        <v>10854.06</v>
      </c>
    </row>
    <row r="26" spans="1:11" s="153" customFormat="1" ht="17.399999999999999" customHeight="1" x14ac:dyDescent="0.3">
      <c r="A26" s="154"/>
      <c r="B26" s="88"/>
      <c r="C26" s="88"/>
      <c r="D26" s="88"/>
      <c r="E26" s="88"/>
      <c r="F26" s="88"/>
      <c r="G26" s="88"/>
      <c r="H26" s="88"/>
      <c r="I26" s="88"/>
      <c r="J26" s="155" t="s">
        <v>8</v>
      </c>
      <c r="K26" s="152">
        <f>SUM($K$22:$K$25)</f>
        <v>25078.440000000002</v>
      </c>
    </row>
    <row r="27" spans="1:11" ht="27" customHeight="1" x14ac:dyDescent="0.3">
      <c r="A27" s="87" t="s">
        <v>12</v>
      </c>
      <c r="B27" s="89"/>
      <c r="C27" s="89"/>
      <c r="D27" s="89"/>
      <c r="E27" s="89"/>
      <c r="F27" s="89"/>
      <c r="G27" s="89"/>
      <c r="H27" s="89"/>
      <c r="I27" s="210"/>
      <c r="J27" s="210"/>
      <c r="K27" s="66"/>
    </row>
    <row r="28" spans="1:11" s="166" customFormat="1" ht="15.6" x14ac:dyDescent="0.3">
      <c r="A28" s="211" t="s">
        <v>7</v>
      </c>
      <c r="B28" s="212"/>
      <c r="C28" s="212"/>
      <c r="D28" s="213"/>
      <c r="E28" s="205" t="s">
        <v>10</v>
      </c>
      <c r="F28" s="205"/>
      <c r="G28" s="205"/>
      <c r="H28" s="205" t="s">
        <v>11</v>
      </c>
      <c r="I28" s="205"/>
      <c r="J28" s="205"/>
      <c r="K28" s="203" t="s">
        <v>16</v>
      </c>
    </row>
    <row r="29" spans="1:11" s="166" customFormat="1" ht="31.2" x14ac:dyDescent="0.3">
      <c r="A29" s="214"/>
      <c r="B29" s="215"/>
      <c r="C29" s="215"/>
      <c r="D29" s="216"/>
      <c r="E29" s="163" t="s">
        <v>9</v>
      </c>
      <c r="F29" s="163" t="s">
        <v>19</v>
      </c>
      <c r="G29" s="163" t="s">
        <v>20</v>
      </c>
      <c r="H29" s="167" t="s">
        <v>9</v>
      </c>
      <c r="I29" s="163" t="s">
        <v>15</v>
      </c>
      <c r="J29" s="163" t="s">
        <v>83</v>
      </c>
      <c r="K29" s="204"/>
    </row>
    <row r="30" spans="1:11" s="7" customFormat="1" ht="21" customHeight="1" x14ac:dyDescent="0.3">
      <c r="A30" s="194" t="s">
        <v>24</v>
      </c>
      <c r="B30" s="195"/>
      <c r="C30" s="195"/>
      <c r="D30" s="196"/>
      <c r="E30" s="64">
        <v>1</v>
      </c>
      <c r="F30" s="123">
        <v>10</v>
      </c>
      <c r="G30" s="123">
        <v>10</v>
      </c>
      <c r="H30" s="64">
        <v>0.1</v>
      </c>
      <c r="I30" s="123">
        <v>10</v>
      </c>
      <c r="J30" s="123">
        <v>10</v>
      </c>
      <c r="K30" s="63">
        <f>E30*(F30*(lookups!B16)+G30*(lookups!B15))+H30*((I30*(lookups!C6)+J30*(lookups!C5)))</f>
        <v>2040.1399999999999</v>
      </c>
    </row>
    <row r="31" spans="1:11" s="7" customFormat="1" ht="22.2" customHeight="1" x14ac:dyDescent="0.3">
      <c r="A31" s="194" t="s">
        <v>23</v>
      </c>
      <c r="B31" s="195"/>
      <c r="C31" s="195"/>
      <c r="D31" s="196"/>
      <c r="E31" s="64">
        <v>0</v>
      </c>
      <c r="F31" s="123">
        <v>10</v>
      </c>
      <c r="G31" s="123">
        <v>10</v>
      </c>
      <c r="H31" s="64">
        <v>0</v>
      </c>
      <c r="I31" s="123">
        <v>10</v>
      </c>
      <c r="J31" s="123">
        <v>10</v>
      </c>
      <c r="K31" s="63">
        <f>E31*(F31*lookups!B16+G31*lookups!B15)+H31*(I31*lookups!C6+J31*lookups!C5)</f>
        <v>0</v>
      </c>
    </row>
    <row r="32" spans="1:11" s="7" customFormat="1" ht="23.4" customHeight="1" x14ac:dyDescent="0.3">
      <c r="A32" s="194" t="s">
        <v>34</v>
      </c>
      <c r="B32" s="195"/>
      <c r="C32" s="195"/>
      <c r="D32" s="196"/>
      <c r="E32" s="64">
        <v>0</v>
      </c>
      <c r="F32" s="123">
        <v>10</v>
      </c>
      <c r="G32" s="123">
        <v>10</v>
      </c>
      <c r="H32" s="64">
        <v>0</v>
      </c>
      <c r="I32" s="123">
        <v>10</v>
      </c>
      <c r="J32" s="123">
        <v>10</v>
      </c>
      <c r="K32" s="63">
        <f>E32*(F32*lookups!B16+G32*lookups!B15)+H32*(I32*lookups!C6+J32*lookups!C5)</f>
        <v>0</v>
      </c>
    </row>
    <row r="33" spans="1:13" s="153" customFormat="1" ht="18" x14ac:dyDescent="0.35">
      <c r="A33" s="154"/>
      <c r="B33" s="84"/>
      <c r="C33" s="84"/>
      <c r="D33" s="84"/>
      <c r="E33" s="84"/>
      <c r="F33" s="84"/>
      <c r="G33" s="84"/>
      <c r="H33" s="84"/>
      <c r="I33" s="84"/>
      <c r="J33" s="155" t="s">
        <v>8</v>
      </c>
      <c r="K33" s="152">
        <f>SUM($K$30:K32)</f>
        <v>2040.1399999999999</v>
      </c>
    </row>
    <row r="34" spans="1:13" ht="21" customHeight="1" x14ac:dyDescent="0.35">
      <c r="A34" s="91" t="s">
        <v>35</v>
      </c>
      <c r="B34" s="90"/>
      <c r="C34" s="90"/>
      <c r="D34" s="90"/>
      <c r="E34" s="90"/>
      <c r="F34" s="90"/>
      <c r="G34" s="90"/>
      <c r="H34" s="90"/>
      <c r="I34" s="238"/>
      <c r="J34" s="238"/>
      <c r="K34" s="66"/>
      <c r="M34"/>
    </row>
    <row r="35" spans="1:13" s="166" customFormat="1" ht="31.2" x14ac:dyDescent="0.3">
      <c r="A35" s="224" t="s">
        <v>67</v>
      </c>
      <c r="B35" s="225"/>
      <c r="C35" s="225"/>
      <c r="D35" s="226"/>
      <c r="E35" s="168" t="s">
        <v>131</v>
      </c>
      <c r="F35" s="253" t="s">
        <v>37</v>
      </c>
      <c r="G35" s="254"/>
      <c r="H35" s="252" t="s">
        <v>36</v>
      </c>
      <c r="I35" s="252"/>
      <c r="J35" s="163" t="s">
        <v>38</v>
      </c>
      <c r="K35" s="163" t="s">
        <v>50</v>
      </c>
    </row>
    <row r="36" spans="1:13" ht="22.2" customHeight="1" x14ac:dyDescent="0.3">
      <c r="A36" s="175" t="s">
        <v>84</v>
      </c>
      <c r="B36" s="176"/>
      <c r="C36" s="176"/>
      <c r="D36" s="177"/>
      <c r="E36" s="133">
        <v>1</v>
      </c>
      <c r="F36" s="181">
        <v>1</v>
      </c>
      <c r="G36" s="182"/>
      <c r="H36" s="181">
        <v>10</v>
      </c>
      <c r="I36" s="182"/>
      <c r="J36" s="64">
        <v>2</v>
      </c>
      <c r="K36" s="63">
        <f>IFERROR(INDEX(lookups!$B$26:$N$37, MATCH(H36,lookups!$A$26:$A$37,0), MATCH(F36,lookups!$B$23:$N$23,0))*J36 + (E36*lookups!$B$20),"")</f>
        <v>10938</v>
      </c>
    </row>
    <row r="37" spans="1:13" ht="22.2" customHeight="1" x14ac:dyDescent="0.3">
      <c r="A37" s="175"/>
      <c r="B37" s="176"/>
      <c r="C37" s="176"/>
      <c r="D37" s="177"/>
      <c r="E37" s="133">
        <v>2</v>
      </c>
      <c r="F37" s="181">
        <v>1</v>
      </c>
      <c r="G37" s="182"/>
      <c r="H37" s="181">
        <v>10</v>
      </c>
      <c r="I37" s="182"/>
      <c r="J37" s="64">
        <v>1</v>
      </c>
      <c r="K37" s="63">
        <f>IFERROR(INDEX(lookups!$B$26:$N$37, MATCH(H37,lookups!$A$26:$A$37,0), MATCH(F37,lookups!$B$23:$N$23,0))*J37 + (E37*lookups!$B$20),"")</f>
        <v>9519</v>
      </c>
    </row>
    <row r="38" spans="1:13" s="12" customFormat="1" ht="22.2" customHeight="1" x14ac:dyDescent="0.3">
      <c r="A38" s="175"/>
      <c r="B38" s="176"/>
      <c r="C38" s="176"/>
      <c r="D38" s="177"/>
      <c r="E38" s="133"/>
      <c r="F38" s="181"/>
      <c r="G38" s="182"/>
      <c r="H38" s="181"/>
      <c r="I38" s="182"/>
      <c r="J38" s="64"/>
      <c r="K38" s="63" t="str">
        <f>IFERROR(INDEX(lookups!$B$26:$N$37, MATCH(H38,lookups!$A$26:$A$37,0), MATCH(F38,lookups!$B$23:$N$23,0))*J38 + (E38*lookups!$B$20),"")</f>
        <v/>
      </c>
    </row>
    <row r="39" spans="1:13" s="12" customFormat="1" ht="22.2" customHeight="1" x14ac:dyDescent="0.3">
      <c r="A39" s="175"/>
      <c r="B39" s="176"/>
      <c r="C39" s="176"/>
      <c r="D39" s="177"/>
      <c r="E39" s="133"/>
      <c r="F39" s="181"/>
      <c r="G39" s="182"/>
      <c r="H39" s="181"/>
      <c r="I39" s="182"/>
      <c r="J39" s="64"/>
      <c r="K39" s="63" t="str">
        <f>IFERROR(INDEX(lookups!$B$26:$N$37, MATCH(H39,lookups!$A$26:$A$37,0), MATCH(F39,lookups!$B$23:$N$23,0))*J39 + (E39*lookups!$B$20),"")</f>
        <v/>
      </c>
    </row>
    <row r="40" spans="1:13" s="12" customFormat="1" ht="22.2" customHeight="1" x14ac:dyDescent="0.3">
      <c r="A40" s="185"/>
      <c r="B40" s="186"/>
      <c r="C40" s="186"/>
      <c r="D40" s="187"/>
      <c r="E40" s="134"/>
      <c r="F40" s="181"/>
      <c r="G40" s="182"/>
      <c r="H40" s="181"/>
      <c r="I40" s="182"/>
      <c r="J40" s="64"/>
      <c r="K40" s="63" t="str">
        <f>IFERROR(INDEX(lookups!$B$26:$N$37, MATCH(H40,lookups!$A$26:$A$37,0), MATCH(F40,lookups!$B$23:$N$23,0))*J40 + (E40*lookups!$B$20),"")</f>
        <v/>
      </c>
    </row>
    <row r="41" spans="1:13" s="12" customFormat="1" ht="22.2" customHeight="1" x14ac:dyDescent="0.3">
      <c r="A41" s="175"/>
      <c r="B41" s="176"/>
      <c r="C41" s="176"/>
      <c r="D41" s="177"/>
      <c r="E41" s="133"/>
      <c r="F41" s="181"/>
      <c r="G41" s="182"/>
      <c r="H41" s="181"/>
      <c r="I41" s="182"/>
      <c r="J41" s="64"/>
      <c r="K41" s="63" t="str">
        <f>IFERROR(INDEX(lookups!$B$26:$N$37, MATCH(H41,lookups!$A$26:$A$37,0), MATCH(F41,lookups!$B$23:$N$23,0))*J41 + (E41*lookups!$B$20),"")</f>
        <v/>
      </c>
    </row>
    <row r="42" spans="1:13" s="159" customFormat="1" ht="22.2" customHeight="1" x14ac:dyDescent="0.35">
      <c r="A42" s="178"/>
      <c r="B42" s="179"/>
      <c r="C42" s="179"/>
      <c r="D42" s="180"/>
      <c r="E42" s="156"/>
      <c r="F42" s="183"/>
      <c r="G42" s="184"/>
      <c r="H42" s="183"/>
      <c r="I42" s="184"/>
      <c r="J42" s="157"/>
      <c r="K42" s="158" t="str">
        <f>IFERROR(INDEX(lookups!$B$26:$N$37, MATCH(H42,lookups!$A$26:$A$37,0), MATCH(F42,lookups!$B$23:$N$23,0))*J42 + (E42*lookups!$B$20),"")</f>
        <v/>
      </c>
    </row>
    <row r="43" spans="1:13" s="12" customFormat="1" ht="24" customHeight="1" x14ac:dyDescent="0.3">
      <c r="A43" s="77"/>
      <c r="B43" s="92"/>
      <c r="C43" s="92"/>
      <c r="D43" s="92"/>
      <c r="E43" s="92"/>
      <c r="F43" s="92"/>
      <c r="G43" s="92"/>
      <c r="H43" s="92"/>
      <c r="I43" s="92"/>
      <c r="J43" s="96" t="s">
        <v>8</v>
      </c>
      <c r="K43" s="97">
        <f>SUM($K$36:$K$42)</f>
        <v>20457</v>
      </c>
    </row>
    <row r="44" spans="1:13" s="12" customFormat="1" ht="18" x14ac:dyDescent="0.3">
      <c r="A44" s="93" t="s">
        <v>45</v>
      </c>
      <c r="B44" s="93"/>
      <c r="C44" s="93"/>
      <c r="D44" s="93"/>
      <c r="E44" s="93"/>
      <c r="F44" s="93"/>
      <c r="G44" s="93"/>
      <c r="H44" s="93"/>
      <c r="I44" s="238"/>
      <c r="J44" s="238"/>
      <c r="K44" s="67"/>
    </row>
    <row r="45" spans="1:13" s="171" customFormat="1" ht="15.6" x14ac:dyDescent="0.3">
      <c r="A45" s="243" t="s">
        <v>48</v>
      </c>
      <c r="B45" s="244"/>
      <c r="C45" s="244"/>
      <c r="D45" s="245"/>
      <c r="E45" s="245"/>
      <c r="F45" s="245"/>
      <c r="G45" s="245"/>
      <c r="H45" s="213"/>
      <c r="I45" s="169" t="s">
        <v>47</v>
      </c>
      <c r="J45" s="250" t="s">
        <v>54</v>
      </c>
      <c r="K45" s="249" t="s">
        <v>16</v>
      </c>
    </row>
    <row r="46" spans="1:13" s="171" customFormat="1" ht="15.6" x14ac:dyDescent="0.3">
      <c r="A46" s="246"/>
      <c r="B46" s="247"/>
      <c r="C46" s="247"/>
      <c r="D46" s="248"/>
      <c r="E46" s="248"/>
      <c r="F46" s="248"/>
      <c r="G46" s="248"/>
      <c r="H46" s="216"/>
      <c r="I46" s="95"/>
      <c r="J46" s="251"/>
      <c r="K46" s="205"/>
    </row>
    <row r="47" spans="1:13" s="12" customFormat="1" ht="23.4" customHeight="1" x14ac:dyDescent="0.3">
      <c r="A47" s="234" t="s">
        <v>85</v>
      </c>
      <c r="B47" s="235"/>
      <c r="C47" s="235"/>
      <c r="D47" s="185"/>
      <c r="E47" s="185"/>
      <c r="F47" s="185"/>
      <c r="G47" s="185"/>
      <c r="H47" s="177"/>
      <c r="I47" s="127">
        <v>1</v>
      </c>
      <c r="J47" s="63">
        <f>lookups!$C$7</f>
        <v>210.21333333333331</v>
      </c>
      <c r="K47" s="63">
        <f>I47*J47</f>
        <v>210.21333333333331</v>
      </c>
    </row>
    <row r="48" spans="1:13" s="12" customFormat="1" ht="23.4" customHeight="1" x14ac:dyDescent="0.3">
      <c r="A48" s="234"/>
      <c r="B48" s="235"/>
      <c r="C48" s="235"/>
      <c r="D48" s="236"/>
      <c r="E48" s="236"/>
      <c r="F48" s="236"/>
      <c r="G48" s="236"/>
      <c r="H48" s="237"/>
      <c r="I48" s="127"/>
      <c r="J48" s="63">
        <f>lookups!$C$7</f>
        <v>210.21333333333331</v>
      </c>
      <c r="K48" s="63">
        <f t="shared" ref="K48:K49" si="0">I48*J48</f>
        <v>0</v>
      </c>
    </row>
    <row r="49" spans="1:11" ht="23.4" customHeight="1" x14ac:dyDescent="0.3">
      <c r="A49" s="234"/>
      <c r="B49" s="235"/>
      <c r="C49" s="235"/>
      <c r="D49" s="236"/>
      <c r="E49" s="236"/>
      <c r="F49" s="236"/>
      <c r="G49" s="236"/>
      <c r="H49" s="237"/>
      <c r="I49" s="127"/>
      <c r="J49" s="63">
        <f>lookups!$C$7</f>
        <v>210.21333333333331</v>
      </c>
      <c r="K49" s="63">
        <f t="shared" si="0"/>
        <v>0</v>
      </c>
    </row>
    <row r="50" spans="1:11" s="153" customFormat="1" ht="22.2" customHeight="1" x14ac:dyDescent="0.35">
      <c r="A50" s="154"/>
      <c r="B50" s="86"/>
      <c r="C50" s="86"/>
      <c r="D50" s="86"/>
      <c r="E50" s="86"/>
      <c r="F50" s="86"/>
      <c r="G50" s="86"/>
      <c r="H50" s="86"/>
      <c r="I50" s="86"/>
      <c r="J50" s="155" t="s">
        <v>8</v>
      </c>
      <c r="K50" s="152">
        <f>SUM($K$47:$K$49)</f>
        <v>210.21333333333331</v>
      </c>
    </row>
    <row r="51" spans="1:11" ht="20.399999999999999" customHeight="1" x14ac:dyDescent="0.35">
      <c r="A51" s="94" t="s">
        <v>92</v>
      </c>
      <c r="B51" s="85"/>
      <c r="C51" s="85"/>
      <c r="D51" s="85"/>
      <c r="E51" s="85"/>
      <c r="F51" s="85"/>
      <c r="G51" s="85"/>
      <c r="H51" s="85"/>
      <c r="I51" s="238"/>
      <c r="J51" s="238"/>
      <c r="K51" s="66"/>
    </row>
    <row r="52" spans="1:11" s="166" customFormat="1" ht="49.2" customHeight="1" x14ac:dyDescent="0.3">
      <c r="A52" s="172" t="s">
        <v>95</v>
      </c>
      <c r="B52" s="173" t="s">
        <v>116</v>
      </c>
      <c r="C52" s="239" t="s">
        <v>117</v>
      </c>
      <c r="D52" s="240"/>
      <c r="E52" s="240"/>
      <c r="F52" s="240"/>
      <c r="G52" s="240"/>
      <c r="H52" s="240"/>
      <c r="I52" s="173" t="s">
        <v>96</v>
      </c>
      <c r="J52" s="163" t="s">
        <v>93</v>
      </c>
      <c r="K52" s="170" t="s">
        <v>94</v>
      </c>
    </row>
    <row r="53" spans="1:11" ht="25.2" customHeight="1" x14ac:dyDescent="0.3">
      <c r="A53" s="65">
        <v>8</v>
      </c>
      <c r="B53" s="98">
        <v>1.5</v>
      </c>
      <c r="C53" s="241" t="s">
        <v>118</v>
      </c>
      <c r="D53" s="242"/>
      <c r="E53" s="186"/>
      <c r="F53" s="186"/>
      <c r="G53" s="186"/>
      <c r="H53" s="187"/>
      <c r="I53" s="129">
        <v>1</v>
      </c>
      <c r="J53" s="63">
        <f>IFERROR(VLOOKUP(A53,lookups!$G$8:$H$18, 2, FALSE)+ lookups!$K$9*B53 + lookups!$K$8*IF(LEFT(C53,1)="1",1,0),"")</f>
        <v>32537</v>
      </c>
      <c r="K53" s="63">
        <f>IFERROR(I53*J53,"")</f>
        <v>32537</v>
      </c>
    </row>
    <row r="54" spans="1:11" ht="25.2" customHeight="1" x14ac:dyDescent="0.3">
      <c r="A54" s="65">
        <v>4</v>
      </c>
      <c r="B54" s="98"/>
      <c r="C54" s="241" t="s">
        <v>119</v>
      </c>
      <c r="D54" s="242"/>
      <c r="E54" s="186"/>
      <c r="F54" s="186"/>
      <c r="G54" s="186"/>
      <c r="H54" s="187"/>
      <c r="I54" s="129">
        <v>1</v>
      </c>
      <c r="J54" s="63">
        <f>IFERROR(VLOOKUP(A54,lookups!$G$8:$H$18, 2, FALSE)+ lookups!$K$9*B54 + lookups!$K$8*IF(LEFT(C54,1)="1",1,0),"")</f>
        <v>24910</v>
      </c>
      <c r="K54" s="63">
        <f t="shared" ref="K54:K55" si="1">IFERROR(I54*J54,"")</f>
        <v>24910</v>
      </c>
    </row>
    <row r="55" spans="1:11" ht="25.2" customHeight="1" x14ac:dyDescent="0.3">
      <c r="A55" s="65">
        <v>5</v>
      </c>
      <c r="B55" s="98">
        <v>6</v>
      </c>
      <c r="C55" s="241" t="s">
        <v>119</v>
      </c>
      <c r="D55" s="242"/>
      <c r="E55" s="186"/>
      <c r="F55" s="186"/>
      <c r="G55" s="186"/>
      <c r="H55" s="187"/>
      <c r="I55" s="129">
        <v>1</v>
      </c>
      <c r="J55" s="63">
        <f>IFERROR(VLOOKUP(A55,lookups!$G$8:$H$18, 2, FALSE)+ lookups!$K$9*B55 + lookups!$K$8*IF(LEFT(C55,1)="1",1,0),"")</f>
        <v>23233</v>
      </c>
      <c r="K55" s="63">
        <f t="shared" si="1"/>
        <v>23233</v>
      </c>
    </row>
    <row r="56" spans="1:11" s="153" customFormat="1" ht="27.6" customHeight="1" x14ac:dyDescent="0.35">
      <c r="A56" s="149"/>
      <c r="B56" s="149"/>
      <c r="C56" s="150"/>
      <c r="D56" s="150"/>
      <c r="E56" s="149"/>
      <c r="F56" s="149"/>
      <c r="G56" s="149"/>
      <c r="H56" s="149"/>
      <c r="I56" s="149"/>
      <c r="J56" s="151" t="s">
        <v>8</v>
      </c>
      <c r="K56" s="152">
        <f>IFERROR(SUM(K53:K55),"")</f>
        <v>80680</v>
      </c>
    </row>
    <row r="57" spans="1:11" x14ac:dyDescent="0.3">
      <c r="A57" s="66"/>
      <c r="B57" s="66"/>
      <c r="C57" s="66"/>
      <c r="D57" s="68"/>
      <c r="E57" s="68"/>
      <c r="F57" s="66"/>
      <c r="G57" s="66"/>
      <c r="H57" s="66"/>
      <c r="I57" s="66"/>
      <c r="J57" s="66"/>
      <c r="K57" s="66"/>
    </row>
    <row r="58" spans="1:11" ht="21" customHeight="1" x14ac:dyDescent="0.3">
      <c r="A58" s="66"/>
      <c r="B58" s="66"/>
      <c r="C58" s="233"/>
      <c r="D58" s="128"/>
      <c r="E58" s="69"/>
      <c r="F58" s="227" t="s">
        <v>55</v>
      </c>
      <c r="G58" s="228"/>
      <c r="H58" s="228"/>
      <c r="I58" s="228"/>
      <c r="J58" s="228"/>
      <c r="K58" s="231">
        <f>$K$19+$K$26+$K$33+$K$43+$K$50+$K$56</f>
        <v>131504.64333333334</v>
      </c>
    </row>
    <row r="59" spans="1:11" x14ac:dyDescent="0.3">
      <c r="A59" s="66"/>
      <c r="B59" s="66"/>
      <c r="C59" s="233"/>
      <c r="D59" s="128"/>
      <c r="E59" s="69"/>
      <c r="F59" s="229"/>
      <c r="G59" s="230"/>
      <c r="H59" s="230"/>
      <c r="I59" s="230"/>
      <c r="J59" s="230"/>
      <c r="K59" s="232"/>
    </row>
    <row r="61" spans="1:11" x14ac:dyDescent="0.3">
      <c r="C61" s="10"/>
      <c r="D61" s="31"/>
    </row>
    <row r="62" spans="1:11" ht="25.8" customHeight="1" x14ac:dyDescent="0.3">
      <c r="C62" s="32"/>
      <c r="D62" s="33"/>
    </row>
    <row r="63" spans="1:11" ht="17.399999999999999" customHeight="1" x14ac:dyDescent="0.3">
      <c r="C63" s="32"/>
      <c r="D63" s="33"/>
    </row>
    <row r="64" spans="1:11" x14ac:dyDescent="0.3">
      <c r="A64" s="13"/>
    </row>
    <row r="65" spans="1:16" x14ac:dyDescent="0.3">
      <c r="A65" s="13"/>
    </row>
    <row r="66" spans="1:16" x14ac:dyDescent="0.3">
      <c r="A66" s="13"/>
      <c r="E66" s="12"/>
      <c r="F66" s="12"/>
      <c r="G66" s="12"/>
      <c r="H66" s="12"/>
      <c r="I66" s="12"/>
      <c r="J66" s="12"/>
    </row>
    <row r="67" spans="1:16" x14ac:dyDescent="0.3">
      <c r="A67" s="13"/>
      <c r="D67" s="34"/>
      <c r="E67" s="12"/>
      <c r="F67" s="12"/>
      <c r="G67" s="12"/>
      <c r="H67" s="12"/>
      <c r="I67" s="12"/>
      <c r="J67" s="12"/>
    </row>
    <row r="68" spans="1:16" x14ac:dyDescent="0.3">
      <c r="A68" s="13"/>
      <c r="D68" s="12"/>
      <c r="E68" s="12"/>
      <c r="F68" s="12"/>
      <c r="G68" s="12"/>
      <c r="H68" s="12"/>
      <c r="I68" s="12"/>
      <c r="J68" s="12"/>
    </row>
    <row r="69" spans="1:16" x14ac:dyDescent="0.3">
      <c r="A69" s="13"/>
      <c r="D69" s="35"/>
      <c r="E69" s="35"/>
      <c r="F69" s="35"/>
      <c r="G69" s="35"/>
      <c r="H69" s="35"/>
      <c r="I69" s="35"/>
      <c r="J69" s="35"/>
    </row>
    <row r="70" spans="1:16" x14ac:dyDescent="0.3">
      <c r="A70" s="13"/>
      <c r="D70" s="35"/>
      <c r="E70" s="35"/>
      <c r="F70" s="35"/>
      <c r="G70" s="35"/>
      <c r="H70" s="35"/>
      <c r="I70" s="35"/>
      <c r="J70" s="35"/>
      <c r="K70" s="12"/>
      <c r="L70" s="12"/>
      <c r="M70" s="12"/>
      <c r="N70" s="12"/>
      <c r="O70" s="12"/>
      <c r="P70" s="12"/>
    </row>
    <row r="71" spans="1:16" x14ac:dyDescent="0.3">
      <c r="A71" s="13"/>
      <c r="D71" s="35"/>
      <c r="E71" s="36"/>
      <c r="F71" s="36"/>
      <c r="G71" s="37"/>
      <c r="H71" s="36"/>
      <c r="I71" s="36"/>
      <c r="J71" s="36"/>
      <c r="K71" s="12"/>
      <c r="L71" s="12"/>
      <c r="M71" s="12"/>
      <c r="N71" s="12"/>
      <c r="O71" s="12"/>
      <c r="P71" s="12"/>
    </row>
    <row r="72" spans="1:16" x14ac:dyDescent="0.3">
      <c r="A72" s="13"/>
      <c r="D72" s="38"/>
      <c r="E72" s="35"/>
      <c r="F72" s="35"/>
      <c r="G72" s="35"/>
      <c r="H72" s="35"/>
      <c r="I72" s="35"/>
      <c r="J72" s="35"/>
      <c r="K72" s="12"/>
      <c r="L72" s="12"/>
      <c r="M72" s="12"/>
      <c r="N72" s="12"/>
      <c r="O72" s="12"/>
      <c r="P72" s="12"/>
    </row>
    <row r="73" spans="1:16" x14ac:dyDescent="0.3">
      <c r="A73" s="13"/>
      <c r="D73" s="38"/>
      <c r="E73" s="39"/>
      <c r="F73" s="39"/>
      <c r="G73" s="39"/>
      <c r="H73" s="39"/>
      <c r="I73" s="39"/>
      <c r="J73" s="39"/>
      <c r="K73" s="35"/>
      <c r="L73" s="35"/>
      <c r="M73" s="35"/>
      <c r="N73" s="35"/>
      <c r="O73" s="35"/>
      <c r="P73" s="35"/>
    </row>
    <row r="74" spans="1:16" x14ac:dyDescent="0.3">
      <c r="A74" s="13"/>
      <c r="D74" s="40"/>
      <c r="E74" s="41"/>
      <c r="F74" s="41"/>
      <c r="G74" s="41"/>
      <c r="H74" s="41"/>
      <c r="I74" s="41"/>
      <c r="J74" s="41"/>
      <c r="K74" s="35"/>
      <c r="L74" s="35"/>
      <c r="M74" s="35"/>
      <c r="N74" s="35"/>
      <c r="O74" s="35"/>
      <c r="P74" s="35"/>
    </row>
    <row r="75" spans="1:16" x14ac:dyDescent="0.3">
      <c r="D75" s="40"/>
      <c r="E75" s="41"/>
      <c r="F75" s="41"/>
      <c r="G75" s="41"/>
      <c r="H75" s="41"/>
      <c r="I75" s="41"/>
      <c r="J75" s="41"/>
      <c r="K75" s="36"/>
      <c r="L75" s="36"/>
      <c r="M75" s="36"/>
      <c r="N75" s="36"/>
      <c r="O75" s="36"/>
      <c r="P75" s="36"/>
    </row>
    <row r="76" spans="1:16" x14ac:dyDescent="0.3">
      <c r="D76" s="40"/>
      <c r="E76" s="41"/>
      <c r="F76" s="41"/>
      <c r="G76" s="41"/>
      <c r="H76" s="41"/>
      <c r="I76" s="41"/>
      <c r="J76" s="41"/>
      <c r="K76" s="35"/>
      <c r="L76" s="35"/>
      <c r="M76" s="35"/>
      <c r="N76" s="35"/>
      <c r="O76" s="35"/>
      <c r="P76" s="35"/>
    </row>
    <row r="77" spans="1:16" x14ac:dyDescent="0.3">
      <c r="D77" s="40"/>
      <c r="E77" s="41"/>
      <c r="F77" s="41"/>
      <c r="G77" s="41"/>
      <c r="H77" s="41"/>
      <c r="I77" s="41"/>
      <c r="J77" s="41"/>
      <c r="K77" s="39"/>
      <c r="L77" s="39"/>
      <c r="M77" s="39"/>
      <c r="N77" s="39"/>
      <c r="O77" s="39"/>
      <c r="P77" s="39"/>
    </row>
    <row r="78" spans="1:16" x14ac:dyDescent="0.3">
      <c r="D78" s="40"/>
      <c r="E78" s="41"/>
      <c r="F78" s="41"/>
      <c r="G78" s="41"/>
      <c r="H78" s="41"/>
      <c r="I78" s="41"/>
      <c r="J78" s="41"/>
      <c r="K78" s="41"/>
      <c r="L78" s="41"/>
      <c r="M78" s="41"/>
      <c r="N78" s="41"/>
      <c r="O78" s="41"/>
      <c r="P78" s="41"/>
    </row>
    <row r="79" spans="1:16" x14ac:dyDescent="0.3">
      <c r="D79" s="40"/>
      <c r="E79" s="41"/>
      <c r="F79" s="41"/>
      <c r="G79" s="41"/>
      <c r="H79" s="41"/>
      <c r="I79" s="41"/>
      <c r="J79" s="41"/>
      <c r="K79" s="41"/>
      <c r="L79" s="41"/>
      <c r="M79" s="41"/>
      <c r="N79" s="41"/>
      <c r="O79" s="41"/>
      <c r="P79" s="41"/>
    </row>
    <row r="80" spans="1:16" x14ac:dyDescent="0.3">
      <c r="D80" s="40"/>
      <c r="E80" s="41"/>
      <c r="F80" s="41"/>
      <c r="G80" s="41"/>
      <c r="H80" s="41"/>
      <c r="I80" s="41"/>
      <c r="J80" s="41"/>
      <c r="K80" s="41"/>
      <c r="L80" s="41"/>
      <c r="M80" s="41"/>
      <c r="N80" s="41"/>
      <c r="O80" s="41"/>
      <c r="P80" s="41"/>
    </row>
    <row r="81" spans="4:16" x14ac:dyDescent="0.3">
      <c r="D81" s="40"/>
      <c r="E81" s="41"/>
      <c r="F81" s="41"/>
      <c r="G81" s="41"/>
      <c r="H81" s="41"/>
      <c r="I81" s="41"/>
      <c r="J81" s="41"/>
      <c r="K81" s="41"/>
      <c r="L81" s="41"/>
      <c r="M81" s="41"/>
      <c r="N81" s="41"/>
      <c r="O81" s="41"/>
      <c r="P81" s="41"/>
    </row>
    <row r="82" spans="4:16" x14ac:dyDescent="0.3">
      <c r="D82" s="40"/>
      <c r="E82" s="41"/>
      <c r="F82" s="41"/>
      <c r="G82" s="41"/>
      <c r="H82" s="41"/>
      <c r="I82" s="41"/>
      <c r="J82" s="41"/>
      <c r="K82" s="41"/>
      <c r="L82" s="41"/>
      <c r="M82" s="41"/>
      <c r="N82" s="41"/>
      <c r="O82" s="41"/>
      <c r="P82" s="41"/>
    </row>
    <row r="83" spans="4:16" x14ac:dyDescent="0.3">
      <c r="D83" s="40"/>
      <c r="E83" s="41"/>
      <c r="F83" s="41"/>
      <c r="G83" s="41"/>
      <c r="H83" s="41"/>
      <c r="I83" s="41"/>
      <c r="J83" s="41"/>
      <c r="K83" s="41"/>
      <c r="L83" s="41"/>
      <c r="M83" s="41"/>
      <c r="N83" s="41"/>
      <c r="O83" s="41"/>
      <c r="P83" s="41"/>
    </row>
    <row r="84" spans="4:16" x14ac:dyDescent="0.3">
      <c r="D84" s="40"/>
      <c r="E84" s="41"/>
      <c r="F84" s="41"/>
      <c r="G84" s="41"/>
      <c r="H84" s="41"/>
      <c r="I84" s="41"/>
      <c r="J84" s="41"/>
      <c r="K84" s="41"/>
      <c r="L84" s="41"/>
      <c r="M84" s="41"/>
      <c r="N84" s="41"/>
      <c r="O84" s="41"/>
      <c r="P84" s="41"/>
    </row>
    <row r="85" spans="4:16" x14ac:dyDescent="0.3">
      <c r="D85" s="40"/>
      <c r="E85" s="42"/>
      <c r="F85" s="42"/>
      <c r="G85" s="42"/>
      <c r="H85" s="42"/>
      <c r="I85" s="42"/>
      <c r="J85" s="42"/>
      <c r="K85" s="41"/>
      <c r="L85" s="41"/>
      <c r="M85" s="41"/>
      <c r="N85" s="41"/>
      <c r="O85" s="41"/>
      <c r="P85" s="41"/>
    </row>
    <row r="86" spans="4:16" x14ac:dyDescent="0.3">
      <c r="D86" s="12"/>
      <c r="E86" s="43"/>
      <c r="F86" s="12"/>
      <c r="G86" s="12"/>
      <c r="H86" s="12"/>
      <c r="I86" s="12"/>
      <c r="J86" s="12"/>
      <c r="K86" s="41"/>
      <c r="L86" s="41"/>
      <c r="M86" s="41"/>
      <c r="N86" s="41"/>
      <c r="O86" s="41"/>
      <c r="P86" s="41"/>
    </row>
    <row r="87" spans="4:16" x14ac:dyDescent="0.3">
      <c r="E87" s="13"/>
      <c r="K87" s="41"/>
      <c r="L87" s="41"/>
      <c r="M87" s="41"/>
      <c r="N87" s="41"/>
      <c r="O87" s="41"/>
      <c r="P87" s="41"/>
    </row>
    <row r="88" spans="4:16" x14ac:dyDescent="0.3">
      <c r="E88" s="13"/>
      <c r="K88" s="41"/>
      <c r="L88" s="41"/>
      <c r="M88" s="41"/>
      <c r="N88" s="41"/>
      <c r="O88" s="41"/>
      <c r="P88" s="41"/>
    </row>
    <row r="89" spans="4:16" x14ac:dyDescent="0.3">
      <c r="E89" s="13"/>
      <c r="K89" s="42"/>
      <c r="L89" s="42"/>
      <c r="M89" s="42"/>
      <c r="N89" s="42"/>
      <c r="O89" s="42"/>
      <c r="P89" s="42"/>
    </row>
    <row r="90" spans="4:16" x14ac:dyDescent="0.3">
      <c r="E90" s="13"/>
      <c r="K90" s="12"/>
      <c r="L90" s="12"/>
      <c r="M90" s="12"/>
      <c r="N90" s="12"/>
      <c r="O90" s="12"/>
      <c r="P90" s="12"/>
    </row>
    <row r="91" spans="4:16" x14ac:dyDescent="0.3">
      <c r="E91" s="13"/>
    </row>
    <row r="92" spans="4:16" x14ac:dyDescent="0.3">
      <c r="E92" s="13"/>
    </row>
    <row r="93" spans="4:16" x14ac:dyDescent="0.3">
      <c r="E93" s="13"/>
    </row>
    <row r="94" spans="4:16" x14ac:dyDescent="0.3">
      <c r="E94" s="13"/>
    </row>
    <row r="95" spans="4:16" x14ac:dyDescent="0.3">
      <c r="E95" s="13"/>
    </row>
    <row r="96" spans="4:16" x14ac:dyDescent="0.3">
      <c r="E96" s="13"/>
    </row>
    <row r="97" spans="5:5" x14ac:dyDescent="0.3">
      <c r="E97" s="13"/>
    </row>
    <row r="98" spans="5:5" x14ac:dyDescent="0.3">
      <c r="E98" s="13"/>
    </row>
  </sheetData>
  <sheetProtection algorithmName="SHA-512" hashValue="tfY17dYzFqSEGNdJQPOVLeSQKFCzhM/hpVdPgbTEJC07csS6mDsF3kOL1LDApAuG0A379O2MWpKLexEDdoU8/Q==" saltValue="+lDB5M2oeFOFQpriJxdRGw==" spinCount="100000" sheet="1" objects="1" scenarios="1"/>
  <mergeCells count="65">
    <mergeCell ref="I34:J34"/>
    <mergeCell ref="F39:G39"/>
    <mergeCell ref="F37:G37"/>
    <mergeCell ref="K45:K46"/>
    <mergeCell ref="J45:J46"/>
    <mergeCell ref="H40:I40"/>
    <mergeCell ref="H35:I35"/>
    <mergeCell ref="F35:G35"/>
    <mergeCell ref="H36:I36"/>
    <mergeCell ref="F36:G36"/>
    <mergeCell ref="F40:G40"/>
    <mergeCell ref="F38:G38"/>
    <mergeCell ref="H37:I37"/>
    <mergeCell ref="H38:I38"/>
    <mergeCell ref="F58:J59"/>
    <mergeCell ref="K58:K59"/>
    <mergeCell ref="C58:C59"/>
    <mergeCell ref="F41:G41"/>
    <mergeCell ref="H41:I41"/>
    <mergeCell ref="A49:H49"/>
    <mergeCell ref="I51:J51"/>
    <mergeCell ref="I44:J44"/>
    <mergeCell ref="C52:H52"/>
    <mergeCell ref="C53:H53"/>
    <mergeCell ref="C54:H54"/>
    <mergeCell ref="C55:H55"/>
    <mergeCell ref="A45:H46"/>
    <mergeCell ref="A47:H47"/>
    <mergeCell ref="A48:H48"/>
    <mergeCell ref="A37:D37"/>
    <mergeCell ref="A38:D38"/>
    <mergeCell ref="C17:F17"/>
    <mergeCell ref="C18:F18"/>
    <mergeCell ref="A28:D29"/>
    <mergeCell ref="A30:D30"/>
    <mergeCell ref="A31:D31"/>
    <mergeCell ref="C21:G21"/>
    <mergeCell ref="C22:G22"/>
    <mergeCell ref="C23:G23"/>
    <mergeCell ref="C24:G24"/>
    <mergeCell ref="C25:G25"/>
    <mergeCell ref="A35:D35"/>
    <mergeCell ref="A36:D36"/>
    <mergeCell ref="G3:K3"/>
    <mergeCell ref="G5:K5"/>
    <mergeCell ref="G6:K6"/>
    <mergeCell ref="G7:K7"/>
    <mergeCell ref="A32:D32"/>
    <mergeCell ref="C14:F14"/>
    <mergeCell ref="C13:F13"/>
    <mergeCell ref="C15:F15"/>
    <mergeCell ref="C16:F16"/>
    <mergeCell ref="K28:K29"/>
    <mergeCell ref="H28:J28"/>
    <mergeCell ref="E28:G28"/>
    <mergeCell ref="A11:B11"/>
    <mergeCell ref="C11:F11"/>
    <mergeCell ref="I27:J27"/>
    <mergeCell ref="A39:D39"/>
    <mergeCell ref="A41:D41"/>
    <mergeCell ref="A42:D42"/>
    <mergeCell ref="H39:I39"/>
    <mergeCell ref="F42:G42"/>
    <mergeCell ref="H42:I42"/>
    <mergeCell ref="A40:D40"/>
  </mergeCells>
  <printOptions horizontalCentered="1"/>
  <pageMargins left="0.7" right="0.7" top="0.75" bottom="0.75" header="0.3" footer="0.3"/>
  <pageSetup scale="65" fitToHeight="0" orientation="landscape" r:id="rId1"/>
  <headerFooter alignWithMargins="0">
    <oddFooter>&amp;C&amp;P&amp;R&amp;D</oddFooter>
  </headerFooter>
  <drawing r:id="rId2"/>
  <extLst>
    <ext xmlns:x14="http://schemas.microsoft.com/office/spreadsheetml/2009/9/main" uri="{CCE6A557-97BC-4b89-ADB6-D9C93CAAB3DF}">
      <x14:dataValidations xmlns:xm="http://schemas.microsoft.com/office/excel/2006/main" count="5">
        <x14:dataValidation type="list" showInputMessage="1" showErrorMessage="1" xr:uid="{00000000-0002-0000-0000-000000000000}">
          <x14:formula1>
            <xm:f>lookups!$J$3:$J$5</xm:f>
          </x14:formula1>
          <xm:sqref>H16</xm:sqref>
        </x14:dataValidation>
        <x14:dataValidation type="list" allowBlank="1" showInputMessage="1" showErrorMessage="1" xr:uid="{321047C5-105D-461F-A8B7-21E1C3764919}">
          <x14:formula1>
            <xm:f>lookups!$G$8:$G$18</xm:f>
          </x14:formula1>
          <xm:sqref>A53:A55</xm:sqref>
        </x14:dataValidation>
        <x14:dataValidation type="list" allowBlank="1" showInputMessage="1" showErrorMessage="1" xr:uid="{4C3D5281-7264-4FAE-8267-D15647D35B32}">
          <x14:formula1>
            <xm:f>lookups!$A$26:$A$37</xm:f>
          </x14:formula1>
          <xm:sqref>H36:I42</xm:sqref>
        </x14:dataValidation>
        <x14:dataValidation type="list" allowBlank="1" showInputMessage="1" showErrorMessage="1" xr:uid="{50D8EA05-50BD-440D-A423-AFA47EAB5B9F}">
          <x14:formula1>
            <xm:f>lookups!$A$42:$A$44</xm:f>
          </x14:formula1>
          <xm:sqref>C53:C55</xm:sqref>
        </x14:dataValidation>
        <x14:dataValidation type="list" allowBlank="1" showInputMessage="1" showErrorMessage="1" xr:uid="{9413C167-34B0-4D0B-A7E5-43349D05627A}">
          <x14:formula1>
            <xm:f>lookups!$B$23:$N$23</xm:f>
          </x14:formula1>
          <xm:sqref>F36:G42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9AE32-B347-4D59-A6AA-24F0B1288313}">
  <dimension ref="A2:N44"/>
  <sheetViews>
    <sheetView zoomScaleNormal="100" workbookViewId="0">
      <selection activeCell="J13" sqref="J13"/>
    </sheetView>
  </sheetViews>
  <sheetFormatPr defaultRowHeight="14.4" x14ac:dyDescent="0.3"/>
  <cols>
    <col min="1" max="1" width="44.6640625" style="50" customWidth="1"/>
    <col min="2" max="2" width="14.5546875" style="50" customWidth="1"/>
    <col min="3" max="3" width="17.88671875" style="50" customWidth="1"/>
    <col min="4" max="4" width="12.44140625" style="50" customWidth="1"/>
    <col min="5" max="5" width="11.5546875" style="50" customWidth="1"/>
    <col min="6" max="6" width="12.33203125" style="50" customWidth="1"/>
    <col min="7" max="7" width="11.6640625" style="50" customWidth="1"/>
    <col min="8" max="8" width="10.6640625" style="50" customWidth="1"/>
    <col min="9" max="9" width="6.21875" style="57" customWidth="1"/>
    <col min="10" max="10" width="33" style="58" customWidth="1"/>
    <col min="11" max="11" width="16.109375" style="57" customWidth="1"/>
    <col min="12" max="13" width="8.88671875" style="57"/>
    <col min="14" max="16384" width="8.88671875" style="50"/>
  </cols>
  <sheetData>
    <row r="2" spans="1:13" ht="28.8" x14ac:dyDescent="0.3">
      <c r="A2" s="20" t="s">
        <v>33</v>
      </c>
      <c r="B2" s="21" t="s">
        <v>28</v>
      </c>
      <c r="C2" s="21" t="s">
        <v>46</v>
      </c>
      <c r="E2" s="255" t="s">
        <v>86</v>
      </c>
      <c r="F2" s="255"/>
      <c r="G2" s="255"/>
      <c r="H2" s="255"/>
      <c r="J2" s="148" t="s">
        <v>120</v>
      </c>
      <c r="K2" s="58"/>
    </row>
    <row r="3" spans="1:13" x14ac:dyDescent="0.3">
      <c r="A3" s="22" t="s">
        <v>5</v>
      </c>
      <c r="B3" s="48">
        <v>214.85</v>
      </c>
      <c r="C3" s="48">
        <f>B3+$G$4</f>
        <v>225.07999999999998</v>
      </c>
      <c r="E3" s="256" t="s">
        <v>87</v>
      </c>
      <c r="F3" s="256"/>
      <c r="G3" s="256" t="s">
        <v>88</v>
      </c>
      <c r="H3" s="256"/>
      <c r="J3" s="148" t="s">
        <v>126</v>
      </c>
    </row>
    <row r="4" spans="1:13" x14ac:dyDescent="0.3">
      <c r="A4" s="22" t="s">
        <v>113</v>
      </c>
      <c r="B4" s="48">
        <v>360.25</v>
      </c>
      <c r="C4" s="48">
        <f>B4+$E$4</f>
        <v>384.11</v>
      </c>
      <c r="E4" s="257">
        <v>23.86</v>
      </c>
      <c r="F4" s="258"/>
      <c r="G4" s="259">
        <v>10.23</v>
      </c>
      <c r="H4" s="260"/>
      <c r="J4" s="148" t="s">
        <v>127</v>
      </c>
    </row>
    <row r="5" spans="1:13" x14ac:dyDescent="0.3">
      <c r="A5" s="44" t="s">
        <v>91</v>
      </c>
      <c r="B5" s="48">
        <v>323.07</v>
      </c>
      <c r="C5" s="48">
        <f>B5+$E$4</f>
        <v>346.93</v>
      </c>
    </row>
    <row r="6" spans="1:13" x14ac:dyDescent="0.3">
      <c r="A6" s="22" t="s">
        <v>114</v>
      </c>
      <c r="B6" s="48">
        <v>151.15</v>
      </c>
      <c r="C6" s="48">
        <f>B6+$E$4</f>
        <v>175.01</v>
      </c>
      <c r="D6" s="51"/>
      <c r="G6" s="261" t="s">
        <v>97</v>
      </c>
      <c r="H6" s="262"/>
      <c r="J6" s="70"/>
    </row>
    <row r="7" spans="1:13" x14ac:dyDescent="0.3">
      <c r="A7" s="22" t="s">
        <v>115</v>
      </c>
      <c r="B7" s="48">
        <f>AVERAGE(169.85,212.7,217.4)</f>
        <v>199.98333333333332</v>
      </c>
      <c r="C7" s="48">
        <f>B7+$G$4</f>
        <v>210.21333333333331</v>
      </c>
      <c r="G7" s="19" t="s">
        <v>98</v>
      </c>
      <c r="H7" s="19" t="s">
        <v>102</v>
      </c>
      <c r="I7" s="71"/>
      <c r="J7" s="19" t="s">
        <v>140</v>
      </c>
      <c r="K7" s="19"/>
    </row>
    <row r="8" spans="1:13" ht="27.6" customHeight="1" x14ac:dyDescent="0.3">
      <c r="C8" s="52"/>
      <c r="G8" s="18">
        <v>2</v>
      </c>
      <c r="H8" s="141">
        <v>26828</v>
      </c>
      <c r="J8" s="269" t="s">
        <v>141</v>
      </c>
      <c r="K8" s="18">
        <v>4277</v>
      </c>
    </row>
    <row r="9" spans="1:13" ht="48.6" customHeight="1" x14ac:dyDescent="0.3">
      <c r="A9" s="19" t="s">
        <v>4</v>
      </c>
      <c r="B9" s="21" t="s">
        <v>89</v>
      </c>
      <c r="C9" s="21" t="s">
        <v>18</v>
      </c>
      <c r="D9" s="255" t="s">
        <v>80</v>
      </c>
      <c r="E9" s="255"/>
      <c r="G9" s="18">
        <v>3</v>
      </c>
      <c r="H9" s="141">
        <v>23582</v>
      </c>
      <c r="J9" s="269" t="s">
        <v>139</v>
      </c>
      <c r="K9" s="18">
        <v>0</v>
      </c>
      <c r="M9" s="50"/>
    </row>
    <row r="10" spans="1:13" ht="57.6" x14ac:dyDescent="0.3">
      <c r="A10" s="161" t="s">
        <v>101</v>
      </c>
      <c r="B10" s="137">
        <v>166.5</v>
      </c>
      <c r="C10" s="45">
        <f>($B$10+$B$10*0.2)*5</f>
        <v>999</v>
      </c>
      <c r="D10" s="266">
        <f>($B$10+$E$4+$B$10*0.2)*5</f>
        <v>1118.3000000000002</v>
      </c>
      <c r="E10" s="266"/>
      <c r="G10" s="18">
        <v>4</v>
      </c>
      <c r="H10" s="141">
        <v>24910</v>
      </c>
      <c r="I10" s="58"/>
    </row>
    <row r="11" spans="1:13" x14ac:dyDescent="0.3">
      <c r="A11" s="267" t="s">
        <v>122</v>
      </c>
      <c r="B11" s="138">
        <v>111.1</v>
      </c>
      <c r="C11" s="268">
        <f>$B$11+$B$12</f>
        <v>154.80000000000001</v>
      </c>
      <c r="D11" s="268">
        <f>$B$11+$E$4+$B$12</f>
        <v>178.65999999999997</v>
      </c>
      <c r="E11" s="268"/>
      <c r="G11" s="18">
        <v>5</v>
      </c>
      <c r="H11" s="141">
        <v>23233</v>
      </c>
    </row>
    <row r="12" spans="1:13" ht="55.8" customHeight="1" x14ac:dyDescent="0.3">
      <c r="A12" s="267"/>
      <c r="B12" s="138">
        <v>43.7</v>
      </c>
      <c r="C12" s="268"/>
      <c r="D12" s="268"/>
      <c r="E12" s="268"/>
      <c r="G12" s="18">
        <v>6</v>
      </c>
      <c r="H12" s="141">
        <v>32391</v>
      </c>
    </row>
    <row r="13" spans="1:13" x14ac:dyDescent="0.3">
      <c r="A13" s="57" t="s">
        <v>137</v>
      </c>
      <c r="G13" s="18">
        <v>7</v>
      </c>
      <c r="H13" s="141">
        <v>43682</v>
      </c>
    </row>
    <row r="14" spans="1:13" x14ac:dyDescent="0.3">
      <c r="A14" s="20" t="s">
        <v>1</v>
      </c>
      <c r="B14" s="21" t="s">
        <v>28</v>
      </c>
      <c r="G14" s="18">
        <v>8</v>
      </c>
      <c r="H14" s="141">
        <v>28260</v>
      </c>
    </row>
    <row r="15" spans="1:13" x14ac:dyDescent="0.3">
      <c r="A15" s="23" t="s">
        <v>2</v>
      </c>
      <c r="B15" s="49">
        <v>52.7</v>
      </c>
      <c r="C15" s="51"/>
      <c r="G15" s="18">
        <v>9</v>
      </c>
      <c r="H15" s="141">
        <v>28260</v>
      </c>
    </row>
    <row r="16" spans="1:13" x14ac:dyDescent="0.3">
      <c r="A16" s="23" t="s">
        <v>3</v>
      </c>
      <c r="B16" s="49">
        <v>99.12</v>
      </c>
      <c r="G16" s="18">
        <v>10</v>
      </c>
      <c r="H16" s="141">
        <v>35760</v>
      </c>
    </row>
    <row r="17" spans="1:14" x14ac:dyDescent="0.3">
      <c r="A17" s="53"/>
      <c r="B17" s="53"/>
      <c r="C17" s="53"/>
      <c r="D17" s="53"/>
      <c r="E17" s="53"/>
      <c r="F17" s="53"/>
      <c r="G17" s="18">
        <v>11</v>
      </c>
      <c r="H17" s="141">
        <v>35760</v>
      </c>
      <c r="I17" s="59"/>
    </row>
    <row r="18" spans="1:14" x14ac:dyDescent="0.3">
      <c r="A18" s="53"/>
      <c r="B18" s="53"/>
      <c r="C18" s="53"/>
      <c r="D18" s="53"/>
      <c r="E18" s="53"/>
      <c r="F18" s="53"/>
      <c r="G18" s="18">
        <v>12</v>
      </c>
      <c r="H18" s="141">
        <v>35760</v>
      </c>
    </row>
    <row r="19" spans="1:14" ht="15.6" x14ac:dyDescent="0.3">
      <c r="A19" s="56" t="s">
        <v>138</v>
      </c>
      <c r="B19" s="53"/>
      <c r="C19" s="53"/>
      <c r="D19" s="53"/>
      <c r="E19" s="53"/>
      <c r="F19" s="53"/>
    </row>
    <row r="20" spans="1:14" x14ac:dyDescent="0.3">
      <c r="A20" s="135" t="s">
        <v>132</v>
      </c>
      <c r="B20" s="136">
        <v>2700</v>
      </c>
    </row>
    <row r="21" spans="1:14" x14ac:dyDescent="0.3">
      <c r="A21" s="263" t="s">
        <v>39</v>
      </c>
      <c r="B21" s="264"/>
      <c r="C21" s="264"/>
      <c r="D21" s="264"/>
      <c r="E21" s="264"/>
      <c r="F21" s="264"/>
      <c r="G21" s="264"/>
      <c r="H21" s="264"/>
      <c r="I21" s="264"/>
      <c r="J21" s="264"/>
      <c r="K21" s="264"/>
      <c r="L21" s="264"/>
      <c r="M21" s="264"/>
      <c r="N21" s="265"/>
    </row>
    <row r="22" spans="1:14" x14ac:dyDescent="0.3">
      <c r="A22" s="26"/>
      <c r="B22" s="263" t="s">
        <v>41</v>
      </c>
      <c r="C22" s="264"/>
      <c r="D22" s="264"/>
      <c r="E22" s="264"/>
      <c r="F22" s="264"/>
      <c r="G22" s="264"/>
      <c r="H22" s="264"/>
      <c r="I22" s="264"/>
      <c r="J22" s="264"/>
      <c r="K22" s="264"/>
      <c r="L22" s="264"/>
      <c r="M22" s="264"/>
      <c r="N22" s="265"/>
    </row>
    <row r="23" spans="1:14" x14ac:dyDescent="0.3">
      <c r="A23" s="27" t="s">
        <v>40</v>
      </c>
      <c r="B23" s="25">
        <v>0.3</v>
      </c>
      <c r="C23" s="25">
        <v>0.4</v>
      </c>
      <c r="D23" s="28">
        <v>0.45</v>
      </c>
      <c r="E23" s="28">
        <v>0.5</v>
      </c>
      <c r="F23" s="25">
        <v>0.6</v>
      </c>
      <c r="G23" s="25">
        <v>0.7</v>
      </c>
      <c r="H23" s="25">
        <v>0.8</v>
      </c>
      <c r="I23" s="139">
        <v>0.9</v>
      </c>
      <c r="J23" s="139">
        <v>0.95</v>
      </c>
      <c r="K23" s="140">
        <v>1</v>
      </c>
      <c r="L23" s="139">
        <v>1.4</v>
      </c>
      <c r="M23" s="139">
        <v>1.6</v>
      </c>
      <c r="N23" s="25">
        <v>1.8</v>
      </c>
    </row>
    <row r="24" spans="1:14" x14ac:dyDescent="0.3">
      <c r="A24" s="24"/>
      <c r="B24" s="263" t="s">
        <v>90</v>
      </c>
      <c r="C24" s="264"/>
      <c r="D24" s="264"/>
      <c r="E24" s="264"/>
      <c r="F24" s="264"/>
      <c r="G24" s="264"/>
      <c r="H24" s="264"/>
      <c r="I24" s="264"/>
      <c r="J24" s="264"/>
      <c r="K24" s="264"/>
      <c r="L24" s="264"/>
      <c r="M24" s="264"/>
      <c r="N24" s="265"/>
    </row>
    <row r="25" spans="1:14" s="52" customFormat="1" x14ac:dyDescent="0.3">
      <c r="A25" s="142"/>
      <c r="B25" s="54">
        <v>7.0000000000000007E-2</v>
      </c>
      <c r="C25" s="55">
        <v>0.13</v>
      </c>
      <c r="D25" s="54">
        <v>0.16</v>
      </c>
      <c r="E25" s="54">
        <v>0.2</v>
      </c>
      <c r="F25" s="29">
        <v>0.28000000000000003</v>
      </c>
      <c r="G25" s="29">
        <v>0.38</v>
      </c>
      <c r="H25" s="30">
        <v>0.5</v>
      </c>
      <c r="I25" s="29">
        <v>0.64</v>
      </c>
      <c r="J25" s="29">
        <v>0.71</v>
      </c>
      <c r="K25" s="29">
        <v>0.79</v>
      </c>
      <c r="L25" s="29">
        <v>1.54</v>
      </c>
      <c r="M25" s="29">
        <v>2.0099999999999998</v>
      </c>
      <c r="N25" s="29">
        <v>2.54</v>
      </c>
    </row>
    <row r="26" spans="1:14" x14ac:dyDescent="0.3">
      <c r="A26" s="24">
        <v>9</v>
      </c>
      <c r="B26" s="74">
        <v>963</v>
      </c>
      <c r="C26" s="75">
        <v>1018</v>
      </c>
      <c r="D26" s="75">
        <v>1142</v>
      </c>
      <c r="E26" s="75">
        <v>1308</v>
      </c>
      <c r="F26" s="47">
        <v>1640</v>
      </c>
      <c r="G26" s="47">
        <v>2055</v>
      </c>
      <c r="H26" s="47">
        <v>2552</v>
      </c>
      <c r="I26" s="47">
        <v>3133</v>
      </c>
      <c r="J26" s="47">
        <v>3423</v>
      </c>
      <c r="K26" s="47">
        <v>3755</v>
      </c>
      <c r="L26" s="47">
        <v>6866</v>
      </c>
      <c r="M26" s="47">
        <v>8815</v>
      </c>
      <c r="N26" s="47">
        <v>11013</v>
      </c>
    </row>
    <row r="27" spans="1:14" x14ac:dyDescent="0.3">
      <c r="A27" s="24">
        <v>10</v>
      </c>
      <c r="B27" s="74">
        <v>963</v>
      </c>
      <c r="C27" s="75">
        <v>1078</v>
      </c>
      <c r="D27" s="75">
        <v>1216</v>
      </c>
      <c r="E27" s="75">
        <v>1400</v>
      </c>
      <c r="F27" s="47">
        <v>1769</v>
      </c>
      <c r="G27" s="47">
        <v>2230</v>
      </c>
      <c r="H27" s="47">
        <v>2783</v>
      </c>
      <c r="I27" s="47">
        <v>3428</v>
      </c>
      <c r="J27" s="47">
        <v>3750</v>
      </c>
      <c r="K27" s="47">
        <v>4119</v>
      </c>
      <c r="L27" s="47">
        <v>7575</v>
      </c>
      <c r="M27" s="47">
        <v>9741</v>
      </c>
      <c r="N27" s="47">
        <v>12184</v>
      </c>
    </row>
    <row r="28" spans="1:14" x14ac:dyDescent="0.3">
      <c r="A28" s="24">
        <v>11</v>
      </c>
      <c r="B28" s="74">
        <v>963</v>
      </c>
      <c r="C28" s="75">
        <v>1137</v>
      </c>
      <c r="D28" s="75">
        <v>1290</v>
      </c>
      <c r="E28" s="75">
        <v>1492</v>
      </c>
      <c r="F28" s="47">
        <v>1898</v>
      </c>
      <c r="G28" s="47">
        <v>2405</v>
      </c>
      <c r="H28" s="47">
        <v>3013</v>
      </c>
      <c r="I28" s="47">
        <v>3723</v>
      </c>
      <c r="J28" s="47">
        <v>4078</v>
      </c>
      <c r="K28" s="47">
        <v>4483</v>
      </c>
      <c r="L28" s="47">
        <v>8285</v>
      </c>
      <c r="M28" s="47">
        <v>10668</v>
      </c>
      <c r="N28" s="47">
        <v>13355</v>
      </c>
    </row>
    <row r="29" spans="1:14" x14ac:dyDescent="0.3">
      <c r="A29" s="24">
        <v>12</v>
      </c>
      <c r="B29" s="74">
        <v>963</v>
      </c>
      <c r="C29" s="75">
        <v>1197</v>
      </c>
      <c r="D29" s="75">
        <v>1363</v>
      </c>
      <c r="E29" s="75">
        <v>1584</v>
      </c>
      <c r="F29" s="47">
        <v>2027</v>
      </c>
      <c r="G29" s="47">
        <v>2580</v>
      </c>
      <c r="H29" s="47">
        <v>3244</v>
      </c>
      <c r="I29" s="47">
        <v>4018</v>
      </c>
      <c r="J29" s="47">
        <v>4405</v>
      </c>
      <c r="K29" s="47">
        <v>4847</v>
      </c>
      <c r="L29" s="47">
        <v>8995</v>
      </c>
      <c r="M29" s="47">
        <v>11594</v>
      </c>
      <c r="N29" s="47">
        <v>14525</v>
      </c>
    </row>
    <row r="30" spans="1:14" x14ac:dyDescent="0.3">
      <c r="A30" s="24">
        <v>13</v>
      </c>
      <c r="B30" s="74">
        <v>963</v>
      </c>
      <c r="C30" s="75">
        <v>1257</v>
      </c>
      <c r="D30" s="75">
        <v>1437</v>
      </c>
      <c r="E30" s="75">
        <v>1677</v>
      </c>
      <c r="F30" s="47">
        <v>2156</v>
      </c>
      <c r="G30" s="47">
        <v>2755</v>
      </c>
      <c r="H30" s="47">
        <v>3474</v>
      </c>
      <c r="I30" s="47">
        <v>4313</v>
      </c>
      <c r="J30" s="47">
        <v>4732</v>
      </c>
      <c r="K30" s="47">
        <v>5211</v>
      </c>
      <c r="L30" s="47">
        <v>9705</v>
      </c>
      <c r="M30" s="47">
        <v>12520</v>
      </c>
      <c r="N30" s="47">
        <v>15696</v>
      </c>
    </row>
    <row r="31" spans="1:14" x14ac:dyDescent="0.3">
      <c r="A31" s="24">
        <v>14</v>
      </c>
      <c r="B31" s="74">
        <v>963</v>
      </c>
      <c r="C31" s="75">
        <v>1317</v>
      </c>
      <c r="D31" s="75">
        <v>1511</v>
      </c>
      <c r="E31" s="75">
        <v>1769</v>
      </c>
      <c r="F31" s="47">
        <v>2285</v>
      </c>
      <c r="G31" s="47">
        <v>2930</v>
      </c>
      <c r="H31" s="47">
        <v>3704</v>
      </c>
      <c r="I31" s="47">
        <v>4608</v>
      </c>
      <c r="J31" s="47">
        <v>5059</v>
      </c>
      <c r="K31" s="47">
        <v>5575</v>
      </c>
      <c r="L31" s="47">
        <v>10414</v>
      </c>
      <c r="M31" s="47">
        <v>13447</v>
      </c>
      <c r="N31" s="47">
        <v>16866</v>
      </c>
    </row>
    <row r="32" spans="1:14" x14ac:dyDescent="0.3">
      <c r="A32" s="24">
        <v>15</v>
      </c>
      <c r="B32" s="74">
        <v>963</v>
      </c>
      <c r="C32" s="75">
        <v>1377</v>
      </c>
      <c r="D32" s="75">
        <v>1584</v>
      </c>
      <c r="E32" s="75">
        <v>1861</v>
      </c>
      <c r="F32" s="47">
        <v>2414</v>
      </c>
      <c r="G32" s="47">
        <v>3105</v>
      </c>
      <c r="H32" s="47">
        <v>3935</v>
      </c>
      <c r="I32" s="47">
        <v>4903</v>
      </c>
      <c r="J32" s="47">
        <v>5386</v>
      </c>
      <c r="K32" s="47">
        <v>5939</v>
      </c>
      <c r="L32" s="47">
        <v>11124</v>
      </c>
      <c r="M32" s="47">
        <v>14373</v>
      </c>
      <c r="N32" s="47">
        <v>18037</v>
      </c>
    </row>
    <row r="33" spans="1:14" x14ac:dyDescent="0.3">
      <c r="A33" s="24">
        <v>16</v>
      </c>
      <c r="B33" s="74">
        <v>963</v>
      </c>
      <c r="C33" s="75">
        <v>1437</v>
      </c>
      <c r="D33" s="75">
        <v>1658</v>
      </c>
      <c r="E33" s="75">
        <v>1953</v>
      </c>
      <c r="F33" s="47">
        <v>2543</v>
      </c>
      <c r="G33" s="47">
        <v>3280</v>
      </c>
      <c r="H33" s="47">
        <v>4165</v>
      </c>
      <c r="I33" s="47">
        <v>5198</v>
      </c>
      <c r="J33" s="47">
        <v>5714</v>
      </c>
      <c r="K33" s="47">
        <v>6304</v>
      </c>
      <c r="L33" s="47">
        <v>11834</v>
      </c>
      <c r="M33" s="47">
        <v>15299</v>
      </c>
      <c r="N33" s="47">
        <v>19207</v>
      </c>
    </row>
    <row r="34" spans="1:14" x14ac:dyDescent="0.3">
      <c r="A34" s="24">
        <v>17</v>
      </c>
      <c r="B34" s="76">
        <v>1027</v>
      </c>
      <c r="C34" s="75">
        <v>1497</v>
      </c>
      <c r="D34" s="75">
        <v>1732</v>
      </c>
      <c r="E34" s="75">
        <v>2045</v>
      </c>
      <c r="F34" s="47">
        <v>2672</v>
      </c>
      <c r="G34" s="47">
        <v>3456</v>
      </c>
      <c r="H34" s="47">
        <v>4396</v>
      </c>
      <c r="I34" s="47">
        <v>5492</v>
      </c>
      <c r="J34" s="47">
        <v>6041</v>
      </c>
      <c r="K34" s="47">
        <v>6668</v>
      </c>
      <c r="L34" s="47">
        <v>12543</v>
      </c>
      <c r="M34" s="47">
        <v>16226</v>
      </c>
      <c r="N34" s="47">
        <v>20378</v>
      </c>
    </row>
    <row r="35" spans="1:14" x14ac:dyDescent="0.3">
      <c r="A35" s="24">
        <v>18</v>
      </c>
      <c r="B35" s="76">
        <v>1059</v>
      </c>
      <c r="C35" s="75">
        <v>1557</v>
      </c>
      <c r="D35" s="75">
        <v>1806</v>
      </c>
      <c r="E35" s="75">
        <v>2137</v>
      </c>
      <c r="F35" s="47">
        <v>2801</v>
      </c>
      <c r="G35" s="47">
        <v>3631</v>
      </c>
      <c r="H35" s="47">
        <v>4626</v>
      </c>
      <c r="I35" s="47">
        <v>5787</v>
      </c>
      <c r="J35" s="47">
        <v>6368</v>
      </c>
      <c r="K35" s="47">
        <v>7032</v>
      </c>
      <c r="L35" s="47">
        <v>13253</v>
      </c>
      <c r="M35" s="47">
        <v>17152</v>
      </c>
      <c r="N35" s="47">
        <v>21548</v>
      </c>
    </row>
    <row r="36" spans="1:14" x14ac:dyDescent="0.3">
      <c r="A36" s="24">
        <v>19</v>
      </c>
      <c r="B36" s="76">
        <v>1091</v>
      </c>
      <c r="C36" s="75">
        <v>1617</v>
      </c>
      <c r="D36" s="75">
        <v>1879</v>
      </c>
      <c r="E36" s="75">
        <v>2230</v>
      </c>
      <c r="F36" s="47">
        <v>2930</v>
      </c>
      <c r="G36" s="47">
        <v>3806</v>
      </c>
      <c r="H36" s="47">
        <v>4856</v>
      </c>
      <c r="I36" s="47">
        <v>6082</v>
      </c>
      <c r="J36" s="47">
        <v>6695</v>
      </c>
      <c r="K36" s="47">
        <v>7396</v>
      </c>
      <c r="L36" s="47">
        <v>13963</v>
      </c>
      <c r="M36" s="47">
        <v>18078</v>
      </c>
      <c r="N36" s="47">
        <v>22719</v>
      </c>
    </row>
    <row r="37" spans="1:14" x14ac:dyDescent="0.3">
      <c r="A37" s="24">
        <v>20</v>
      </c>
      <c r="B37" s="76">
        <v>1124</v>
      </c>
      <c r="C37" s="75">
        <v>1677</v>
      </c>
      <c r="D37" s="75">
        <v>1953</v>
      </c>
      <c r="E37" s="75">
        <v>2322</v>
      </c>
      <c r="F37" s="47">
        <v>3059</v>
      </c>
      <c r="G37" s="47">
        <v>3981</v>
      </c>
      <c r="H37" s="47">
        <v>5087</v>
      </c>
      <c r="I37" s="47">
        <v>6377</v>
      </c>
      <c r="J37" s="47">
        <v>7022</v>
      </c>
      <c r="K37" s="47">
        <v>7760</v>
      </c>
      <c r="L37" s="47">
        <v>14673</v>
      </c>
      <c r="M37" s="47">
        <v>19005</v>
      </c>
      <c r="N37" s="47">
        <v>23890</v>
      </c>
    </row>
    <row r="38" spans="1:14" x14ac:dyDescent="0.3">
      <c r="A38" s="53"/>
      <c r="B38" s="53"/>
      <c r="C38" s="53"/>
      <c r="D38" s="53"/>
      <c r="E38" s="53"/>
      <c r="F38" s="53"/>
      <c r="G38" s="53"/>
      <c r="H38" s="53"/>
      <c r="I38" s="59"/>
    </row>
    <row r="40" spans="1:14" x14ac:dyDescent="0.3">
      <c r="A40" s="71" t="s">
        <v>120</v>
      </c>
    </row>
    <row r="41" spans="1:14" x14ac:dyDescent="0.3">
      <c r="A41" s="71" t="s">
        <v>117</v>
      </c>
    </row>
    <row r="42" spans="1:14" x14ac:dyDescent="0.3">
      <c r="A42" s="72" t="s">
        <v>118</v>
      </c>
    </row>
    <row r="43" spans="1:14" x14ac:dyDescent="0.3">
      <c r="A43" s="72" t="s">
        <v>119</v>
      </c>
    </row>
    <row r="44" spans="1:14" x14ac:dyDescent="0.3">
      <c r="A44" s="73" t="s">
        <v>121</v>
      </c>
    </row>
  </sheetData>
  <sheetProtection algorithmName="SHA-512" hashValue="UucYTZxUnCz7quPtWC6RptbiYvu79t93V2Jm+tEs3/2+xnmWhGhiqDhPC9vadVpj4PX36+Dd0nB08iACJ5MQtw==" saltValue="EgUkJCDdtyTh+SBP/nECgQ==" spinCount="100000" sheet="1" objects="1" scenarios="1"/>
  <mergeCells count="14">
    <mergeCell ref="G6:H6"/>
    <mergeCell ref="B24:N24"/>
    <mergeCell ref="D10:E10"/>
    <mergeCell ref="A11:A12"/>
    <mergeCell ref="C11:C12"/>
    <mergeCell ref="D11:E12"/>
    <mergeCell ref="A21:N21"/>
    <mergeCell ref="B22:N22"/>
    <mergeCell ref="D9:E9"/>
    <mergeCell ref="E2:H2"/>
    <mergeCell ref="E3:F3"/>
    <mergeCell ref="G3:H3"/>
    <mergeCell ref="E4:F4"/>
    <mergeCell ref="G4:H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Reactivation</vt:lpstr>
      <vt:lpstr>lookups</vt:lpstr>
      <vt:lpstr>Instructions!Print_Area</vt:lpstr>
      <vt:lpstr>Reactivation!Print_Area</vt:lpstr>
      <vt:lpstr>Reactivation!Print_Titles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2026-07-06T22:38:41Z</dcterms:modified>
</cp:coreProperties>
</file>