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8_{DC12D3C7-8AD2-44F9-A123-323ACE93D747}" xr6:coauthVersionLast="47" xr6:coauthVersionMax="47" xr10:uidLastSave="{00000000-0000-0000-0000-000000000000}"/>
  <bookViews>
    <workbookView xWindow="-120" yWindow="-120" windowWidth="29040" windowHeight="17520" activeTab="1" xr2:uid="{00000000-000D-0000-FFFF-FFFF00000000}"/>
  </bookViews>
  <sheets>
    <sheet name="Legal Disclaimer " sheetId="17" r:id="rId1"/>
    <sheet name="Form" sheetId="11" r:id="rId2"/>
    <sheet name="Monthly Budget Summary" sheetId="1" r:id="rId3"/>
    <sheet name="Space Enrollment Summary" sheetId="13" state="hidden" r:id="rId4"/>
    <sheet name="Revenue" sheetId="3" r:id="rId5"/>
    <sheet name="Staffing Expenses" sheetId="4" r:id="rId6"/>
    <sheet name="Operating Expenses" sheetId="5" r:id="rId7"/>
    <sheet name="Staffing Ratios" sheetId="8" r:id="rId8"/>
    <sheet name="CCOF" sheetId="9" r:id="rId9"/>
    <sheet name="CCFRI" sheetId="10" r:id="rId10"/>
    <sheet name="Provider Payment " sheetId="18" r:id="rId11"/>
    <sheet name="ECE-WE" sheetId="19" r:id="rId12"/>
    <sheet name="Mapping" sheetId="12" state="hidden" r:id="rId13"/>
  </sheets>
  <externalReferences>
    <externalReference r:id="rId14"/>
  </externalReferences>
  <definedNames>
    <definedName name="_xlnm._FilterDatabase" localSheetId="2" hidden="1">Revenue!#REF!</definedName>
    <definedName name="_xlnm._FilterDatabase" localSheetId="6" hidden="1">'Operating Expenses'!#REF!</definedName>
    <definedName name="_xlnm._FilterDatabase" localSheetId="4" hidden="1">Revenue!#REF!</definedName>
    <definedName name="_xlnm._FilterDatabase" localSheetId="3" hidden="1">Revenue!#REF!</definedName>
    <definedName name="_xlnm._FilterDatabase" localSheetId="5" hidden="1">'Staffing Expenses'!#REF!</definedName>
    <definedName name="BUDGET_Title" localSheetId="3">'Space Enrollment Summary'!$B$2</definedName>
    <definedName name="BUDGET_Title">'Monthly Budget Summary'!$A$2</definedName>
    <definedName name="ColumnTitle1">#REF!</definedName>
    <definedName name="COMPANY_NAME" localSheetId="3">'Space Enrollment Summary'!$B$1</definedName>
    <definedName name="COMPANY_NAME">'Monthly Budget Summary'!$A$1</definedName>
    <definedName name="_xlnm.Print_Titles" localSheetId="6">'Operating Expenses'!$3:$3</definedName>
    <definedName name="_xlnm.Print_Titles" localSheetId="4">Revenue!$3:$3</definedName>
    <definedName name="_xlnm.Print_Titles" localSheetId="5">'Staffing Expenses'!$3:$3</definedName>
    <definedName name="Title1">#REF!</definedName>
    <definedName name="Title2" localSheetId="11">[1]Sheet1!#REF!</definedName>
    <definedName name="Title2" localSheetId="3">Income[[#Headers],[INCOME ($)]]</definedName>
    <definedName name="Title2">Income[[#Headers],[INCOME ($)]]</definedName>
    <definedName name="Title3" localSheetId="11">[1]Sheet1!#REF!</definedName>
    <definedName name="Title3" localSheetId="3">PersonnelExpenses[[#Headers],[PERSONNEL EXPENSES]]</definedName>
    <definedName name="Title3">PersonnelExpenses[[#Headers],[PERSONNEL EXPENSES]]</definedName>
    <definedName name="Title4" localSheetId="11">[1]Sheet1!#REF!</definedName>
    <definedName name="Title4" localSheetId="3">OperatingExpenses[[#Headers],[OPERATING EXPENSES]]</definedName>
    <definedName name="Title4">OperatingExpenses[[#Headers],[OPERATING EXPENSES]]</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4" l="1"/>
  <c r="C34" i="4"/>
  <c r="G30" i="11"/>
  <c r="F11" i="4" s="1"/>
  <c r="G31" i="11"/>
  <c r="F12" i="4" s="1"/>
  <c r="G32" i="11"/>
  <c r="F13" i="4" s="1"/>
  <c r="G33" i="11"/>
  <c r="F14" i="4" s="1"/>
  <c r="G34" i="11"/>
  <c r="F15" i="4" s="1"/>
  <c r="G29" i="11"/>
  <c r="F10" i="4" s="1"/>
  <c r="B35" i="10"/>
  <c r="C33" i="10"/>
  <c r="B33" i="10"/>
  <c r="C32" i="10"/>
  <c r="C31" i="10"/>
  <c r="C30" i="10"/>
  <c r="E26" i="10"/>
  <c r="D26" i="10"/>
  <c r="E25" i="10"/>
  <c r="D25" i="10"/>
  <c r="E24" i="10"/>
  <c r="D24" i="10"/>
  <c r="E23" i="10"/>
  <c r="D23" i="10"/>
  <c r="E22" i="10"/>
  <c r="D22" i="10"/>
  <c r="E21" i="10"/>
  <c r="D21" i="10"/>
  <c r="D37" i="5"/>
  <c r="C36" i="5"/>
  <c r="E36" i="5" s="1"/>
  <c r="C35" i="5"/>
  <c r="E35" i="5" s="1"/>
  <c r="C34" i="5"/>
  <c r="E34" i="5" s="1"/>
  <c r="C33" i="5"/>
  <c r="E33" i="5" s="1"/>
  <c r="C32" i="5"/>
  <c r="E32" i="5" s="1"/>
  <c r="C31" i="5"/>
  <c r="E31" i="5" s="1"/>
  <c r="C30" i="5"/>
  <c r="E30" i="5" s="1"/>
  <c r="C29" i="5"/>
  <c r="E29" i="5" s="1"/>
  <c r="C28" i="5"/>
  <c r="E28" i="5" s="1"/>
  <c r="C27" i="5"/>
  <c r="E27" i="5" s="1"/>
  <c r="C26" i="5"/>
  <c r="E26" i="5" s="1"/>
  <c r="C25" i="5"/>
  <c r="E25" i="5" s="1"/>
  <c r="C24" i="5"/>
  <c r="E24" i="5" s="1"/>
  <c r="C23" i="5"/>
  <c r="E23" i="5" s="1"/>
  <c r="C22" i="5"/>
  <c r="E22" i="5" s="1"/>
  <c r="C21" i="5"/>
  <c r="E21" i="5" s="1"/>
  <c r="C20" i="5"/>
  <c r="E20" i="5" s="1"/>
  <c r="C19" i="5"/>
  <c r="E19" i="5" s="1"/>
  <c r="C18" i="5"/>
  <c r="E18" i="5" s="1"/>
  <c r="C17" i="5"/>
  <c r="E17" i="5" s="1"/>
  <c r="C16" i="5"/>
  <c r="E16" i="5" s="1"/>
  <c r="C15" i="5"/>
  <c r="E15" i="5" s="1"/>
  <c r="C14" i="5"/>
  <c r="E14" i="5" s="1"/>
  <c r="C13" i="5"/>
  <c r="E13" i="5" s="1"/>
  <c r="C12" i="5"/>
  <c r="E12" i="5" s="1"/>
  <c r="C11" i="5"/>
  <c r="E11" i="5" s="1"/>
  <c r="C10" i="5"/>
  <c r="E10" i="5" s="1"/>
  <c r="C9" i="5"/>
  <c r="E9" i="5" s="1"/>
  <c r="C8" i="5"/>
  <c r="E8" i="5" s="1"/>
  <c r="C7" i="5"/>
  <c r="E7" i="5" s="1"/>
  <c r="C6" i="5"/>
  <c r="E6" i="5" s="1"/>
  <c r="C5" i="5"/>
  <c r="E5" i="5" s="1"/>
  <c r="C4" i="5"/>
  <c r="C23" i="4"/>
  <c r="C22" i="4"/>
  <c r="C21" i="4"/>
  <c r="C20" i="4"/>
  <c r="C19" i="4"/>
  <c r="C18" i="4"/>
  <c r="C15" i="4"/>
  <c r="D15" i="4" s="1"/>
  <c r="C14" i="4"/>
  <c r="D14" i="4" s="1"/>
  <c r="C13" i="4"/>
  <c r="D13" i="4" s="1"/>
  <c r="C12" i="4"/>
  <c r="D12" i="4" s="1"/>
  <c r="C11" i="4"/>
  <c r="D11" i="4" s="1"/>
  <c r="C10" i="4"/>
  <c r="D10" i="4" s="1"/>
  <c r="D25" i="3"/>
  <c r="C25" i="3"/>
  <c r="D24" i="3"/>
  <c r="H17" i="3" s="1"/>
  <c r="C24" i="3"/>
  <c r="D23" i="3"/>
  <c r="H16" i="3" s="1"/>
  <c r="C23" i="3"/>
  <c r="D22" i="3"/>
  <c r="H15" i="3" s="1"/>
  <c r="C22" i="3"/>
  <c r="D21" i="3"/>
  <c r="C21" i="3"/>
  <c r="D20" i="3"/>
  <c r="H13" i="3" s="1"/>
  <c r="C20" i="3"/>
  <c r="I18" i="3"/>
  <c r="D18" i="3"/>
  <c r="I17" i="3"/>
  <c r="D17" i="3"/>
  <c r="I16" i="3"/>
  <c r="D16" i="3"/>
  <c r="I15" i="3"/>
  <c r="D15" i="3"/>
  <c r="I14" i="3"/>
  <c r="D14" i="3"/>
  <c r="I13" i="3"/>
  <c r="D13" i="3"/>
  <c r="D11" i="13"/>
  <c r="D10" i="13"/>
  <c r="D9" i="13"/>
  <c r="D8" i="13"/>
  <c r="D7" i="13"/>
  <c r="D6" i="13"/>
  <c r="E2" i="13"/>
  <c r="D2" i="1"/>
  <c r="E76" i="11"/>
  <c r="E40" i="11"/>
  <c r="E26" i="11" a="1"/>
  <c r="E25" i="11" a="1"/>
  <c r="E24" i="11" a="1"/>
  <c r="E23" i="11" a="1"/>
  <c r="E22" i="11" a="1"/>
  <c r="E21" i="11" a="1"/>
  <c r="C26" i="3" l="1"/>
  <c r="C24" i="4"/>
  <c r="H18" i="3"/>
  <c r="E18" i="3" s="1"/>
  <c r="F18" i="3" s="1"/>
  <c r="E13" i="3"/>
  <c r="C37" i="5"/>
  <c r="E4" i="5"/>
  <c r="E37" i="5" s="1"/>
  <c r="C33" i="3"/>
  <c r="F33" i="3" s="1"/>
  <c r="D41" i="3"/>
  <c r="F41" i="3" s="1"/>
  <c r="D40" i="3"/>
  <c r="F40" i="3" s="1"/>
  <c r="C32" i="3"/>
  <c r="F32" i="3" s="1"/>
  <c r="D39" i="3"/>
  <c r="F39" i="3" s="1"/>
  <c r="C31" i="3"/>
  <c r="F31" i="3" s="1"/>
  <c r="C30" i="3"/>
  <c r="F30" i="3" s="1"/>
  <c r="D38" i="3"/>
  <c r="F38" i="3" s="1"/>
  <c r="C29" i="3"/>
  <c r="F29" i="3" s="1"/>
  <c r="D37" i="3"/>
  <c r="F37" i="3" s="1"/>
  <c r="H14" i="3"/>
  <c r="E14" i="3" s="1"/>
  <c r="F14" i="3" s="1"/>
  <c r="D36" i="3"/>
  <c r="F36" i="3" s="1"/>
  <c r="C28" i="3"/>
  <c r="F28" i="3" s="1"/>
  <c r="F25" i="3"/>
  <c r="E17" i="3"/>
  <c r="F17" i="3" s="1"/>
  <c r="F24" i="3"/>
  <c r="E16" i="3"/>
  <c r="F16" i="3" s="1"/>
  <c r="F23" i="3"/>
  <c r="E15" i="3"/>
  <c r="F15" i="3" s="1"/>
  <c r="F22" i="3"/>
  <c r="F21" i="3"/>
  <c r="F20" i="3"/>
  <c r="F13" i="3"/>
  <c r="D8" i="3"/>
  <c r="F8" i="3"/>
  <c r="C8" i="3"/>
  <c r="E8" i="3"/>
  <c r="G15" i="4"/>
  <c r="H15" i="4"/>
  <c r="G14" i="4"/>
  <c r="H14" i="4"/>
  <c r="G13" i="4"/>
  <c r="H13" i="4"/>
  <c r="G12" i="4"/>
  <c r="H12" i="4"/>
  <c r="G11" i="4"/>
  <c r="H11" i="4"/>
  <c r="G10" i="4"/>
  <c r="H10" i="4"/>
  <c r="F34" i="3" l="1"/>
  <c r="C5" i="3" s="1"/>
  <c r="F5" i="3" s="1"/>
  <c r="F26" i="3"/>
  <c r="C4" i="3" s="1"/>
  <c r="D4" i="3" s="1"/>
  <c r="E5" i="3"/>
  <c r="D5" i="3"/>
  <c r="I15" i="4"/>
  <c r="D23" i="4"/>
  <c r="I14" i="4"/>
  <c r="D22" i="4"/>
  <c r="I13" i="4"/>
  <c r="D21" i="4"/>
  <c r="I12" i="4"/>
  <c r="D20" i="4"/>
  <c r="I11" i="4"/>
  <c r="D19" i="4"/>
  <c r="I10" i="4"/>
  <c r="D18" i="4"/>
  <c r="F42" i="3"/>
  <c r="C6" i="3" s="1"/>
  <c r="C7" i="3" l="1"/>
  <c r="C9" i="3" s="1"/>
  <c r="B6" i="1" s="1"/>
  <c r="E4" i="3"/>
  <c r="F4" i="3"/>
  <c r="D24" i="4"/>
  <c r="C4" i="4" s="1"/>
  <c r="C5" i="4" s="1"/>
  <c r="C6" i="4" s="1"/>
  <c r="E6" i="3"/>
  <c r="D6" i="3"/>
  <c r="F6" i="3"/>
  <c r="D7" i="3" l="1"/>
  <c r="D9" i="3" s="1"/>
  <c r="C6" i="1" s="1"/>
  <c r="E7" i="3"/>
  <c r="E9" i="3" s="1"/>
  <c r="D6" i="1" s="1"/>
  <c r="F7" i="3"/>
  <c r="F9" i="3" s="1"/>
  <c r="E6" i="1" s="1"/>
  <c r="D7" i="1"/>
  <c r="B7" i="1"/>
  <c r="B8" i="1" s="1"/>
  <c r="B9" i="1" s="1"/>
  <c r="E7" i="1"/>
  <c r="C7" i="1"/>
  <c r="D8" i="1" l="1"/>
  <c r="D9" i="1" s="1"/>
  <c r="E8" i="1"/>
  <c r="E9" i="1" s="1"/>
  <c r="C8" i="1"/>
  <c r="C9" i="1" s="1"/>
  <c r="E26" i="11"/>
  <c r="C18" i="3" s="1"/>
  <c r="E25" i="11"/>
  <c r="C17" i="3" s="1"/>
  <c r="E24" i="11"/>
  <c r="C16" i="3" s="1"/>
  <c r="E23" i="11"/>
  <c r="C15" i="3" s="1"/>
  <c r="E22" i="11"/>
  <c r="C14" i="3" s="1"/>
  <c r="E21" i="11"/>
  <c r="C1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<sst xmlns="http://schemas.openxmlformats.org/spreadsheetml/2006/main" count="402" uniqueCount="243">
  <si>
    <t>Full Name</t>
  </si>
  <si>
    <t>Facility Name</t>
  </si>
  <si>
    <t>Facility Region</t>
  </si>
  <si>
    <t>Metro</t>
  </si>
  <si>
    <t>Group or Family</t>
  </si>
  <si>
    <t>Group</t>
  </si>
  <si>
    <t>Public sector employer</t>
  </si>
  <si>
    <t>Yes</t>
  </si>
  <si>
    <t>Please enter the monthly parent fees and number of children for the different age categories:</t>
  </si>
  <si>
    <t>Age categories</t>
  </si>
  <si>
    <t>Reference - Monthly parent fees Affordability Benchmarks</t>
  </si>
  <si>
    <t>Monthly parent fees</t>
  </si>
  <si>
    <t>Number of children enrolled</t>
  </si>
  <si>
    <t>Operating Part-time or Full-time</t>
  </si>
  <si>
    <t>* If there is an invalid monthly parent fee highlighted in red, the facility will not be approved for CCFRI.
Invalid 1: The monthly parent fee exceeds the affordability benchmark.
Invalid 2: The parent fee is lower than $10/day for full-time child care service.</t>
  </si>
  <si>
    <t>Infant</t>
  </si>
  <si>
    <t>0-18 Months</t>
  </si>
  <si>
    <t>Toddler</t>
  </si>
  <si>
    <t>18-36 Months</t>
  </si>
  <si>
    <t>30 months to School Age (3-5 year old)</t>
  </si>
  <si>
    <t>3 Years to Kindergarten</t>
  </si>
  <si>
    <t>School Age (Kindergarten)</t>
  </si>
  <si>
    <t>Kindergarten</t>
  </si>
  <si>
    <t>School Age (Grade 1 to Age 12)</t>
  </si>
  <si>
    <t>Grade 1 to Age 12</t>
  </si>
  <si>
    <t>Preschool (3-5 year old, less than 5 hours)</t>
  </si>
  <si>
    <t>Preschool</t>
  </si>
  <si>
    <t>Please enter the estimated hourly wage and number of employees for different employee levels</t>
  </si>
  <si>
    <t>Employee Level of Certification and Responsibility</t>
  </si>
  <si>
    <t>Base Hourly Wage Rate ($/hour)</t>
  </si>
  <si>
    <t>ECE-WE eligible amount ($/hour)</t>
  </si>
  <si>
    <t>Reference - Expected Staff Wage with Wage Enhancement ($/hour)</t>
  </si>
  <si>
    <t xml:space="preserve">Number of employees </t>
  </si>
  <si>
    <t>Working Part-time or Full-time</t>
  </si>
  <si>
    <t>* Please refer to "Staffing Ratios" tab to fill out the expected number of staff members as required by the Child Care Licensing Regulation</t>
  </si>
  <si>
    <t>Responsible Adult</t>
  </si>
  <si>
    <t>* The field highlighed in red means the number of employee is lower than the regulation's requirement.</t>
  </si>
  <si>
    <t>ECE Assistant</t>
  </si>
  <si>
    <t>ECE</t>
  </si>
  <si>
    <t>Click here for ECE-WE guidelines</t>
  </si>
  <si>
    <t>ECE+ Infant-Toddler or ECE Special Needs</t>
  </si>
  <si>
    <t>Click here for Wage Subsidy Programs - Columbia Basin Trust overview</t>
  </si>
  <si>
    <t>ECE++ Infant-Toddler and Special Needs</t>
  </si>
  <si>
    <t>ECE+ Supervisor and Administrator</t>
  </si>
  <si>
    <t>Please enter the estimated sources of revenues under the different types. If your revenues are not mentioned here, please enter the sum of the costs in "Other"</t>
  </si>
  <si>
    <t>SOURCES OF REVENUES</t>
  </si>
  <si>
    <t>Monthly Amount</t>
  </si>
  <si>
    <t>Other government funding</t>
  </si>
  <si>
    <t>Fundraising</t>
  </si>
  <si>
    <t>Other (_____ )</t>
  </si>
  <si>
    <t>Total</t>
  </si>
  <si>
    <t>Please enter the estimated operating costs under the different types. If your costs are not mentioned here, please enter the sum of the costs in "Other"</t>
  </si>
  <si>
    <t>OPERATING EXPENSES</t>
  </si>
  <si>
    <t>Monthly Expenses</t>
  </si>
  <si>
    <t>Mortgage (Principal plus interest)</t>
  </si>
  <si>
    <t>Rent/Lease</t>
  </si>
  <si>
    <t>Strata Fees</t>
  </si>
  <si>
    <t>Property Taxes</t>
  </si>
  <si>
    <t>Utilities (electricity, gas, water, phone, internet, insurance)</t>
  </si>
  <si>
    <t>Upkeep (garbage removal, recycling charges, cleaning supplies)</t>
  </si>
  <si>
    <t>Facility maintenance and improvements (repairs, appliance/furniture replacement, snow removal)</t>
  </si>
  <si>
    <t>Insurance</t>
  </si>
  <si>
    <t>Janitorial services (by arm’s length third party)</t>
  </si>
  <si>
    <t>Janitorial staff wages</t>
  </si>
  <si>
    <t>Vehicle(s) – capital or lease costs</t>
  </si>
  <si>
    <t xml:space="preserve">Wages and benefits for non-child care staff (management / administrators, maintenance) </t>
  </si>
  <si>
    <t>Audit/Reviews</t>
  </si>
  <si>
    <t xml:space="preserve">Business Licence </t>
  </si>
  <si>
    <t>Accounting/Legal</t>
  </si>
  <si>
    <t>Meals/Entertainment (business related)</t>
  </si>
  <si>
    <t>Office supplies and equipment</t>
  </si>
  <si>
    <t>Amortization/Depreciation of Capital Assets</t>
  </si>
  <si>
    <t>Bank Charges</t>
  </si>
  <si>
    <t>Fundraising Costs</t>
  </si>
  <si>
    <t>Recruitment and Retention (ECEs, ECE assistants, Responsible Adults, substitutes)</t>
  </si>
  <si>
    <t>Loans Repayment</t>
  </si>
  <si>
    <t>Taxes and CRA</t>
  </si>
  <si>
    <t>Food (meal programs for enrolled children)</t>
  </si>
  <si>
    <t>Non-standard hours (extended hours, flexible care, overnight care)</t>
  </si>
  <si>
    <t>Program supplies and equipment (books/toys, diapers, bedding, art materials, strollers, clothing, other program equipment)</t>
  </si>
  <si>
    <t>Non-Monetary Staff Bonuses/Gifts</t>
  </si>
  <si>
    <t>Health and Safety Supplies</t>
  </si>
  <si>
    <t>Advertising and promotion (Website)</t>
  </si>
  <si>
    <t>Field trips</t>
  </si>
  <si>
    <t>Rental (equipment/off-site room)</t>
  </si>
  <si>
    <t xml:space="preserve">Travel/Mileage/Vehicle Maintenance </t>
  </si>
  <si>
    <t>Other</t>
  </si>
  <si>
    <t>MONTHLY BUDGET</t>
  </si>
  <si>
    <t>Budget Totals</t>
  </si>
  <si>
    <t>ESTIMATED (100% Enrolment)</t>
  </si>
  <si>
    <t>70% Enrolment</t>
  </si>
  <si>
    <t>85% Enrolment</t>
  </si>
  <si>
    <t>95% Enrolment</t>
  </si>
  <si>
    <t>Total Revenue</t>
  </si>
  <si>
    <t>Total Expenses</t>
  </si>
  <si>
    <t>Net Revenue</t>
  </si>
  <si>
    <t>Profit Margin</t>
  </si>
  <si>
    <t>SPACE ENROLLMENT</t>
  </si>
  <si>
    <t>Age categories reference</t>
  </si>
  <si>
    <t>Actual age categories</t>
  </si>
  <si>
    <t>School Age</t>
  </si>
  <si>
    <t>REVENUE INFORMATION</t>
  </si>
  <si>
    <t>INCOME ($)</t>
  </si>
  <si>
    <t>70% enrolment</t>
  </si>
  <si>
    <t>85% enrolment</t>
  </si>
  <si>
    <t>95% enrolment</t>
  </si>
  <si>
    <t>Parent Fees</t>
  </si>
  <si>
    <t>Child Care Operating Funding (CCOF)</t>
  </si>
  <si>
    <t>Child Care Fee Reduction Initiative Provider Payment</t>
  </si>
  <si>
    <t>Wage Enhancement</t>
  </si>
  <si>
    <t>Other Revenues</t>
  </si>
  <si>
    <t>Total Income</t>
  </si>
  <si>
    <t>BREAKDOWN:</t>
  </si>
  <si>
    <t>Parent Fees ($)</t>
  </si>
  <si>
    <t>Monthly parent fees Affordability Benchmarks</t>
  </si>
  <si>
    <t>Monthly Parent Fees</t>
  </si>
  <si>
    <t>Child Care Fee Reduction Initiative (CCFRI)</t>
  </si>
  <si>
    <t>Parent Pays</t>
  </si>
  <si>
    <t>Age Category</t>
  </si>
  <si>
    <t>Number of Children by Age Category</t>
  </si>
  <si>
    <t>Full-time or Part-time Service</t>
  </si>
  <si>
    <t>Monthly Income from Parent Fees ($)</t>
  </si>
  <si>
    <t xml:space="preserve">Total </t>
  </si>
  <si>
    <t>Daily Rate ($)</t>
  </si>
  <si>
    <t>Number of Operating Days per Month (Usually 20)</t>
  </si>
  <si>
    <t>Total Monthly CCOF Revenue ($) Based on Enrollment by Age Category</t>
  </si>
  <si>
    <t>Child Care Fee Reduction Initiative (CCFRI) Provider Payment</t>
  </si>
  <si>
    <t>Monthly (per child) Rate</t>
  </si>
  <si>
    <t>Total Monthly CCFRI Revenue ($) Based on Enrollment by Age Category</t>
  </si>
  <si>
    <t>STAFFING EXPENSES</t>
  </si>
  <si>
    <t>PERSONNEL EXPENSES</t>
  </si>
  <si>
    <t>ESTIMATED</t>
  </si>
  <si>
    <t xml:space="preserve">Wages                                                                                                                     </t>
  </si>
  <si>
    <t>Employee benefits</t>
  </si>
  <si>
    <t>Total Personnel Expenses</t>
  </si>
  <si>
    <t>Wage Grid by Employee Level of Certification and Responsibility</t>
  </si>
  <si>
    <t>Estimated Monthly Wage Expense to Employer ($)</t>
  </si>
  <si>
    <t>Hourly Rate + ECE Wage Enhancement  ($/hour)</t>
  </si>
  <si>
    <t>Estimated Monthly Wages ($)</t>
  </si>
  <si>
    <t>Estimated Salary ($) (Based on 40hrs a week for 52 weeks)</t>
  </si>
  <si>
    <t>Estimated monthly wage expenses funded by govt.</t>
  </si>
  <si>
    <t xml:space="preserve">Type of Employee </t>
  </si>
  <si>
    <t>Number of Employee</t>
  </si>
  <si>
    <t>Estimated Monthly Wage Costs</t>
  </si>
  <si>
    <t>Employee Benefit Calculations</t>
  </si>
  <si>
    <t>Percent of Gross Wages</t>
  </si>
  <si>
    <t>Basic Employee benefit package</t>
  </si>
  <si>
    <t>Canada Pension Plan (CPP)</t>
  </si>
  <si>
    <t>Employment Insurance (EI)</t>
  </si>
  <si>
    <t>Workers' Compensation Benefits (WCB)</t>
  </si>
  <si>
    <t>Vacation (variable based on length of employment)</t>
  </si>
  <si>
    <t xml:space="preserve"> </t>
  </si>
  <si>
    <t>Statutory Holidays</t>
  </si>
  <si>
    <t>Total of Employee Benefits</t>
  </si>
  <si>
    <t>ACTUAL</t>
  </si>
  <si>
    <t>DIFFERENCE</t>
  </si>
  <si>
    <t>Total Operating Expenses</t>
  </si>
  <si>
    <t>Staffing Required by the Child Care Licensing Regulation</t>
  </si>
  <si>
    <t>Group Child Care License Category</t>
  </si>
  <si>
    <t>Child Care Licensing Staffing Ratios</t>
  </si>
  <si>
    <t>Infant Toddler</t>
  </si>
  <si>
    <t>30 months - School Age</t>
  </si>
  <si>
    <t>School Age (Grade 1 and younger)</t>
  </si>
  <si>
    <t>School Age (Grade 2 and older)</t>
  </si>
  <si>
    <t xml:space="preserve">Care program      </t>
  </si>
  <si>
    <t>Maximum group size</t>
  </si>
  <si>
    <t>Children per group</t>
  </si>
  <si>
    <t>Ratio of employees to children in each group</t>
  </si>
  <si>
    <t xml:space="preserve">Maximum Room Capacity </t>
  </si>
  <si>
    <t>Group Child Care    (Under 36 Months)</t>
  </si>
  <si>
    <t>12, with a separate area designated for each group</t>
  </si>
  <si>
    <t>≤ 4</t>
  </si>
  <si>
    <t>One infant and toddler educator</t>
  </si>
  <si>
    <t>Enter the number of Child Care Staff by Certification Level</t>
  </si>
  <si>
    <t>ECE IT</t>
  </si>
  <si>
    <t>5 – 8</t>
  </si>
  <si>
    <t>One infant and toddler educator and one other educator</t>
  </si>
  <si>
    <t>9 – 12</t>
  </si>
  <si>
    <t>One infant and toddler educator, one other educator and one assistant</t>
  </si>
  <si>
    <t>Group Child Care                 (30 Months to School Age)</t>
  </si>
  <si>
    <t>25, with not more than 2 children younger than 36 months old in a single group</t>
  </si>
  <si>
    <t>≤ 8</t>
  </si>
  <si>
    <t>One educator</t>
  </si>
  <si>
    <t>9 – 16</t>
  </si>
  <si>
    <t>One educator and one assistant</t>
  </si>
  <si>
    <t>Child Care Licensing Regulation (Schedule E) https://www.bclaws.gov.bc.ca/civix/document/id/complete/statreg/332_2007#ScheduleE</t>
  </si>
  <si>
    <t>17 – 25</t>
  </si>
  <si>
    <t>One educator and 2 assistants</t>
  </si>
  <si>
    <t>Preschool (30 months to School Age)</t>
  </si>
  <si>
    <t>≤ 10</t>
  </si>
  <si>
    <t>11 – 20</t>
  </si>
  <si>
    <t>Group Child Care (School Age), if any preschool child or child in grade 1 is present</t>
  </si>
  <si>
    <t>≤ 12</t>
  </si>
  <si>
    <t>One responsible adult</t>
  </si>
  <si>
    <t>13 – 24</t>
  </si>
  <si>
    <t>2 responsible adults</t>
  </si>
  <si>
    <t>Group Child Care (School Age), if no preschool child or child in grade 1 is present</t>
  </si>
  <si>
    <t>≤ 15</t>
  </si>
  <si>
    <t>16 – 30</t>
  </si>
  <si>
    <t>Multi-Age Child Care, if any child younger than 12 months old is present</t>
  </si>
  <si>
    <t>8, having no more than 3 children younger than 36 months old and, of those 3, no more than one child younger than 12 months old</t>
  </si>
  <si>
    <t>Multi-Age Child Care, if no child younger than 12 months old is present</t>
  </si>
  <si>
    <t>8, having no more than 3 children younger than 36 months old</t>
  </si>
  <si>
    <t>Child Care Operating Funding Daily Rates</t>
  </si>
  <si>
    <t xml:space="preserve">Rate category (per enrolment)   </t>
  </si>
  <si>
    <t xml:space="preserve">4 hours or less   </t>
  </si>
  <si>
    <t>More than 4 hours</t>
  </si>
  <si>
    <t>Under 36 months (3 years)</t>
  </si>
  <si>
    <t>3 years to Kindergarten</t>
  </si>
  <si>
    <t>Grade 1 to 12 years</t>
  </si>
  <si>
    <t xml:space="preserve">Providers can estimate their monthly CCOF Base Funding payment by multiplying the applicable rate for their licence and service type by the number of enrolled children in each category by the number of days the children attended (generally 21 days is considered full time attendance). </t>
  </si>
  <si>
    <t>Region</t>
  </si>
  <si>
    <t>Fraser Valley</t>
  </si>
  <si>
    <t>Kootenay-Boundary</t>
  </si>
  <si>
    <t>Northern</t>
  </si>
  <si>
    <t>Thompson-Okanagan</t>
  </si>
  <si>
    <t>Vancouver Island</t>
  </si>
  <si>
    <t>Care Category</t>
  </si>
  <si>
    <t>Group Child Care</t>
  </si>
  <si>
    <t>Family/In-home Child Care</t>
  </si>
  <si>
    <t>Part-time Group Child Care</t>
  </si>
  <si>
    <t>Part-time Family/In-home Child Care</t>
  </si>
  <si>
    <t>Part-time rates
Part-time care is eligible for pro-rated fee reductions.
Children enrolled four hours or less per day receive reductions at 50% of the full-day (over four hours) rate. 
Monthly fee reductions are also pro-rated for children enrolled fewer than five days per week.
As preschool programs only provide care for four hours or less per day to each child, there is no over-four-hours rate. 
The maximum monthly fee reduction of $95 for half-day preschool care will be pro-rated for children enrolled fewer than five days per week.</t>
  </si>
  <si>
    <t>Child Care Fee Reduction Initiative Daily Rates</t>
  </si>
  <si>
    <t>Rate category (per enrolment) </t>
  </si>
  <si>
    <t>4 hours or less </t>
  </si>
  <si>
    <t>More than 4 hours </t>
  </si>
  <si>
    <t>Age categories in Budget wb</t>
  </si>
  <si>
    <t>Age categories in Budget wb2</t>
  </si>
  <si>
    <t>CCFRI age categories</t>
  </si>
  <si>
    <t>30 months to School Age</t>
  </si>
  <si>
    <t>Kindergarten; Grade 1 to Age 12</t>
  </si>
  <si>
    <t xml:space="preserve">Preschool </t>
  </si>
  <si>
    <t xml:space="preserve">Legal Disclaimer </t>
  </si>
  <si>
    <r>
      <t xml:space="preserve">The information provided by the Child Care Budget Tool is intended for general informational purposes only. It is the user’s responsibility to retain the services of an appropriately qualified professional to provide you with professional interpretation or advice about your budgeting decisions, financial goals and legal obligations. 
</t>
    </r>
    <r>
      <rPr>
        <b/>
        <sz val="11"/>
        <color theme="1"/>
        <rFont val="Gill Sans MT"/>
        <family val="2"/>
        <scheme val="minor"/>
      </rPr>
      <t>Note:</t>
    </r>
    <r>
      <rPr>
        <sz val="11"/>
        <color theme="1"/>
        <rFont val="Gill Sans MT"/>
        <family val="2"/>
        <scheme val="minor"/>
      </rPr>
      <t xml:space="preserve"> No personal information is collected from users, and none of the information entered in the Child Care Budget Tool is recorded or retained.</t>
    </r>
  </si>
  <si>
    <r>
      <t xml:space="preserve">2026/27 Affordability Benchmarks for </t>
    </r>
    <r>
      <rPr>
        <b/>
        <u/>
        <sz val="11"/>
        <color theme="1"/>
        <rFont val="Gill Sans MT"/>
        <family val="2"/>
        <scheme val="minor"/>
      </rPr>
      <t>Group</t>
    </r>
    <r>
      <rPr>
        <sz val="11"/>
        <color theme="1"/>
        <rFont val="Gill Sans MT"/>
        <family val="2"/>
        <scheme val="minor"/>
      </rPr>
      <t xml:space="preserve"> (Per Month, before CCFRI)</t>
    </r>
  </si>
  <si>
    <r>
      <t xml:space="preserve">2026/27 Affordability Benchmarks for </t>
    </r>
    <r>
      <rPr>
        <b/>
        <u/>
        <sz val="11"/>
        <color theme="1"/>
        <rFont val="Gill Sans MT"/>
        <family val="2"/>
        <scheme val="minor"/>
      </rPr>
      <t>Family</t>
    </r>
    <r>
      <rPr>
        <sz val="11"/>
        <color theme="1"/>
        <rFont val="Gill Sans MT"/>
        <family val="2"/>
        <scheme val="minor"/>
      </rPr>
      <t xml:space="preserve"> (Per Month, before CCFRI)</t>
    </r>
  </si>
  <si>
    <t>* For facilities operating full-day summer care for Kindergarten and Grade 1 to Age 12, July and August parent fees will be assessed against the affordability benchmarks for the 3 years to Kindergarten care category
- Fees above School Age benchmark but below 3 years to Kindergarten benchmark will be highlighted in orange</t>
  </si>
  <si>
    <t>2026/27 Maximum Monthly Parent Fee Reduction Amounts</t>
  </si>
  <si>
    <t>ECE-WE Statutory Benefits and Premiums</t>
  </si>
  <si>
    <t>https://www2.gov.bc.ca/gov/content/family-social-supports/caring-for-young-children/childcarebc-programs/wage-enhancement#TSBPT</t>
  </si>
  <si>
    <t>Additional Cost Offset Amount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</si>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</sst>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Red]\-&quot;$&quot;#,##0"/>
    <numFmt numFmtId="8" formatCode="&quot;$&quot;#,##0.00;[Red]\-&quot;$&quot;#,##0.00"/>
    <numFmt numFmtId="164" formatCode="_(* #,##0.00_);_(* \(#,##0.00\);_(* &quot;-&quot;??_);_(@_)"/>
    <numFmt numFmtId="165" formatCode="mmmm\ yyyy"/>
    <numFmt numFmtId="166" formatCode="0.0%"/>
    <numFmt numFmtId="167" formatCode="&quot;$&quot;#,##0.00"/>
    <numFmt numFmtId="168" formatCode="#,##0.00_ ;[Red]\-#,##0.00\ "/>
  </numFmts>
  <fonts count="26" x14ac:knownFonts="1">
    <font>
      <sz val="11"/>
      <color theme="1"/>
      <name val="Gill Sans MT"/>
      <family val="2"/>
      <scheme val="minor"/>
    </font>
    <font>
      <sz val="11"/>
      <color theme="1"/>
      <name val="Gill Sans MT"/>
      <family val="2"/>
      <scheme val="minor"/>
    </font>
    <font>
      <sz val="36"/>
      <color theme="0"/>
      <name val="Gill Sans MT"/>
      <family val="2"/>
      <scheme val="major"/>
    </font>
    <font>
      <sz val="11"/>
      <color theme="9" tint="-0.499984740745262"/>
      <name val="Gill Sans MT"/>
      <family val="2"/>
      <scheme val="minor"/>
    </font>
    <font>
      <sz val="11"/>
      <name val="Gill Sans MT"/>
      <family val="2"/>
      <scheme val="minor"/>
    </font>
    <font>
      <sz val="11"/>
      <color rgb="FF6C0000"/>
      <name val="Gill Sans MT"/>
      <family val="2"/>
      <scheme val="minor"/>
    </font>
    <font>
      <sz val="36"/>
      <color theme="3"/>
      <name val="Gill Sans MT"/>
      <family val="2"/>
      <scheme val="major"/>
    </font>
    <font>
      <sz val="16"/>
      <color theme="3"/>
      <name val="Gill Sans MT"/>
      <family val="2"/>
      <scheme val="major"/>
    </font>
    <font>
      <sz val="11"/>
      <color theme="3"/>
      <name val="Gill Sans MT"/>
      <family val="2"/>
      <scheme val="major"/>
    </font>
    <font>
      <sz val="11"/>
      <color theme="1" tint="4.9989318521683403E-2"/>
      <name val="Gill Sans MT"/>
      <family val="2"/>
      <scheme val="major"/>
    </font>
    <font>
      <sz val="11"/>
      <color theme="0"/>
      <name val="Gill Sans MT"/>
      <family val="2"/>
      <scheme val="minor"/>
    </font>
    <font>
      <sz val="11"/>
      <color theme="1"/>
      <name val="Calibri"/>
      <family val="2"/>
    </font>
    <font>
      <u/>
      <sz val="11"/>
      <color theme="10"/>
      <name val="Gill Sans MT"/>
      <family val="2"/>
      <scheme val="minor"/>
    </font>
    <font>
      <b/>
      <sz val="11"/>
      <color theme="1"/>
      <name val="Gill Sans MT"/>
      <family val="2"/>
      <scheme val="minor"/>
    </font>
    <font>
      <sz val="11"/>
      <color rgb="FF000000"/>
      <name val="Gill Sans MT"/>
      <family val="2"/>
    </font>
    <font>
      <b/>
      <u/>
      <sz val="11"/>
      <color theme="1"/>
      <name val="Gill Sans MT"/>
      <family val="2"/>
      <scheme val="minor"/>
    </font>
    <font>
      <sz val="8"/>
      <name val="Gill Sans MT"/>
      <family val="2"/>
      <scheme val="minor"/>
    </font>
    <font>
      <b/>
      <sz val="11"/>
      <name val="Gill Sans MT"/>
      <family val="2"/>
      <scheme val="minor"/>
    </font>
    <font>
      <sz val="11"/>
      <name val="Gill Sans MT"/>
      <family val="2"/>
      <scheme val="major"/>
    </font>
    <font>
      <sz val="16"/>
      <name val="Gill Sans MT"/>
      <family val="2"/>
      <scheme val="major"/>
    </font>
    <font>
      <sz val="12"/>
      <color theme="1"/>
      <name val="Gill Sans MT"/>
      <family val="2"/>
      <scheme val="minor"/>
    </font>
    <font>
      <b/>
      <sz val="12"/>
      <color theme="1"/>
      <name val="Gill Sans MT"/>
      <family val="2"/>
      <scheme val="minor"/>
    </font>
    <font>
      <u/>
      <sz val="12"/>
      <color theme="10"/>
      <name val="Gill Sans MT"/>
      <family val="2"/>
      <scheme val="minor"/>
    </font>
    <font>
      <b/>
      <sz val="16"/>
      <name val="Gill Sans MT"/>
      <family val="2"/>
      <scheme val="major"/>
    </font>
    <font>
      <b/>
      <sz val="11"/>
      <color theme="1" tint="4.9989318521683403E-2"/>
      <name val="Gill Sans MT"/>
      <family val="2"/>
      <scheme val="major"/>
    </font>
    <font>
      <b/>
      <sz val="11"/>
      <color theme="1"/>
      <name val="Calibri"/>
      <family val="2"/>
    </font>
  </fonts>
  <fills count="26">
    <fill>
      <patternFill patternType="none"/>
    </fill>
    <fill>
      <patternFill patternType="gray125"/>
    </fill>
    <fill>
      <patternFill patternType="solid">
        <fgColor theme="0" tint="-4.9989318521683403E-2"/>
        <bgColor indexed="64"/>
      </patternFill>
    </fill>
    <fill>
      <patternFill patternType="solid">
        <fgColor theme="7"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5"/>
      </patternFill>
    </fill>
    <fill>
      <patternFill patternType="solid">
        <fgColor theme="7" tint="0.39994506668294322"/>
        <bgColor indexed="64"/>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8"/>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00"/>
        <bgColor indexed="64"/>
      </patternFill>
    </fill>
    <fill>
      <patternFill patternType="solid">
        <fgColor theme="9"/>
      </patternFill>
    </fill>
    <fill>
      <patternFill patternType="solid">
        <fgColor theme="1"/>
        <bgColor indexed="64"/>
      </patternFill>
    </fill>
    <fill>
      <patternFill patternType="solid">
        <fgColor rgb="FFDCEBEA"/>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indexed="64"/>
      </right>
      <top style="thin">
        <color indexed="64"/>
      </top>
      <bottom style="thin">
        <color indexed="64"/>
      </bottom>
      <diagonal/>
    </border>
    <border>
      <left/>
      <right style="thin">
        <color theme="0"/>
      </right>
      <top style="thin">
        <color indexed="64"/>
      </top>
      <bottom style="thin">
        <color indexed="64"/>
      </bottom>
      <diagonal/>
    </border>
  </borders>
  <cellStyleXfs count="24">
    <xf numFmtId="0" fontId="0" fillId="0" borderId="0">
      <alignment horizontal="left" wrapText="1" indent="1"/>
    </xf>
    <xf numFmtId="0" fontId="6" fillId="0" borderId="0" applyNumberFormat="0" applyFill="0" applyBorder="0" applyAlignment="0" applyProtection="0"/>
    <xf numFmtId="0" fontId="8" fillId="0" borderId="0" applyNumberFormat="0" applyFill="0" applyBorder="0" applyAlignment="0" applyProtection="0"/>
    <xf numFmtId="0" fontId="3" fillId="3" borderId="0" applyNumberFormat="0" applyBorder="0" applyAlignment="0" applyProtection="0"/>
    <xf numFmtId="0" fontId="1" fillId="4" borderId="0" applyNumberFormat="0" applyBorder="0" applyAlignment="0" applyProtection="0"/>
    <xf numFmtId="0" fontId="7" fillId="0" borderId="0" applyNumberFormat="0" applyFill="0" applyAlignment="0" applyProtection="0"/>
    <xf numFmtId="0" fontId="9" fillId="8" borderId="0" applyBorder="0" applyProtection="0">
      <alignment horizontal="left" vertical="center" indent="1"/>
    </xf>
    <xf numFmtId="0" fontId="9" fillId="8" borderId="0" applyNumberFormat="0" applyBorder="0" applyProtection="0">
      <alignment horizontal="left" vertical="center"/>
    </xf>
    <xf numFmtId="0" fontId="1" fillId="0" borderId="0" applyNumberFormat="0" applyFill="0" applyAlignment="0" applyProtection="0"/>
    <xf numFmtId="0" fontId="5" fillId="0" borderId="0" applyNumberFormat="0" applyFill="0" applyBorder="0" applyAlignment="0" applyProtection="0"/>
    <xf numFmtId="40" fontId="1" fillId="0" borderId="0" applyFont="0" applyFill="0" applyBorder="0" applyProtection="0">
      <alignment horizontal="right"/>
    </xf>
    <xf numFmtId="166" fontId="1" fillId="0" borderId="0" applyFont="0" applyFill="0" applyBorder="0" applyProtection="0">
      <alignment horizontal="right"/>
    </xf>
    <xf numFmtId="165" fontId="8" fillId="5" borderId="0" applyFill="0" applyBorder="0">
      <alignment horizontal="right"/>
    </xf>
    <xf numFmtId="0" fontId="1" fillId="9" borderId="0" applyNumberFormat="0" applyBorder="0" applyAlignment="0" applyProtection="0"/>
    <xf numFmtId="0" fontId="10" fillId="10"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2" fillId="0" borderId="0" applyNumberFormat="0" applyFill="0" applyBorder="0" applyAlignment="0" applyProtection="0">
      <alignment horizontal="left" wrapText="1" indent="1"/>
    </xf>
    <xf numFmtId="0" fontId="10" fillId="18" borderId="0" applyNumberFormat="0" applyBorder="0" applyAlignment="0" applyProtection="0"/>
  </cellStyleXfs>
  <cellXfs count="288">
    <xf numFmtId="0" fontId="0" fillId="0" borderId="0" xfId="0">
      <alignment horizontal="left" wrapText="1" indent="1"/>
    </xf>
    <xf numFmtId="0" fontId="0" fillId="5" borderId="0" xfId="0" applyFill="1">
      <alignment horizontal="left" wrapText="1" indent="1"/>
    </xf>
    <xf numFmtId="0" fontId="0" fillId="0" borderId="0" xfId="0" applyAlignment="1">
      <alignment vertical="center"/>
    </xf>
    <xf numFmtId="0" fontId="0" fillId="2" borderId="0" xfId="0" applyFill="1">
      <alignment horizontal="left" wrapText="1" indent="1"/>
    </xf>
    <xf numFmtId="0" fontId="2" fillId="5" borderId="0" xfId="0" applyFont="1" applyFill="1" applyAlignment="1">
      <alignment vertical="center"/>
    </xf>
    <xf numFmtId="0" fontId="0" fillId="6" borderId="0" xfId="0" applyFill="1">
      <alignment horizontal="left" wrapText="1" indent="1"/>
    </xf>
    <xf numFmtId="0" fontId="4" fillId="6" borderId="0" xfId="0" applyFont="1" applyFill="1">
      <alignment horizontal="left" wrapText="1" indent="1"/>
    </xf>
    <xf numFmtId="0" fontId="4" fillId="6" borderId="0" xfId="3" applyFont="1" applyFill="1"/>
    <xf numFmtId="0" fontId="9" fillId="8" borderId="1" xfId="7" applyBorder="1" applyAlignment="1">
      <alignment horizontal="center" vertical="center" wrapText="1"/>
    </xf>
    <xf numFmtId="0" fontId="9" fillId="8" borderId="12" xfId="7" applyBorder="1">
      <alignment horizontal="left" vertical="center"/>
    </xf>
    <xf numFmtId="0" fontId="13" fillId="0" borderId="1" xfId="0" applyFont="1" applyBorder="1" applyAlignment="1">
      <alignment horizontal="center" vertical="top" wrapText="1"/>
    </xf>
    <xf numFmtId="0" fontId="1" fillId="9" borderId="1" xfId="13" applyBorder="1" applyAlignment="1">
      <alignment horizontal="center" vertical="top" wrapText="1" indent="1"/>
    </xf>
    <xf numFmtId="0" fontId="1" fillId="11" borderId="1" xfId="15" applyBorder="1" applyAlignment="1">
      <alignment horizontal="center" vertical="top" wrapText="1" indent="1"/>
    </xf>
    <xf numFmtId="0" fontId="1" fillId="7" borderId="1" xfId="16" applyBorder="1" applyAlignment="1">
      <alignment horizontal="center" vertical="top" wrapText="1" indent="1"/>
    </xf>
    <xf numFmtId="0" fontId="1" fillId="12" borderId="1" xfId="17" applyBorder="1" applyAlignment="1">
      <alignment horizontal="center" vertical="top" wrapText="1" indent="1"/>
    </xf>
    <xf numFmtId="0" fontId="1" fillId="4" borderId="1" xfId="4" applyBorder="1" applyAlignment="1">
      <alignment horizontal="center" vertical="top" wrapText="1" indent="1"/>
    </xf>
    <xf numFmtId="0" fontId="1" fillId="15" borderId="1" xfId="20" applyBorder="1" applyAlignment="1">
      <alignment horizontal="left" vertical="top" wrapText="1" indent="1"/>
    </xf>
    <xf numFmtId="0" fontId="1" fillId="15" borderId="1" xfId="20" applyBorder="1" applyAlignment="1">
      <alignment horizontal="center" vertical="top" wrapText="1" indent="1"/>
    </xf>
    <xf numFmtId="0" fontId="1" fillId="16" borderId="1" xfId="21" applyBorder="1" applyAlignment="1">
      <alignment horizontal="left" vertical="top" wrapText="1" indent="1"/>
    </xf>
    <xf numFmtId="0" fontId="1" fillId="16" borderId="1" xfId="21" applyBorder="1" applyAlignment="1">
      <alignment horizontal="center" vertical="top" wrapText="1" indent="1"/>
    </xf>
    <xf numFmtId="0" fontId="9" fillId="8" borderId="10" xfId="7" applyBorder="1" applyAlignment="1">
      <alignment horizontal="center" vertical="center" wrapText="1"/>
    </xf>
    <xf numFmtId="0" fontId="2" fillId="19" borderId="0" xfId="0" applyFont="1" applyFill="1" applyAlignment="1">
      <alignment vertical="center"/>
    </xf>
    <xf numFmtId="0" fontId="0" fillId="19" borderId="0" xfId="0" applyFill="1">
      <alignment horizontal="left" wrapText="1" indent="1"/>
    </xf>
    <xf numFmtId="0" fontId="9" fillId="19" borderId="0" xfId="7" applyFill="1">
      <alignment horizontal="left" vertical="center"/>
    </xf>
    <xf numFmtId="0" fontId="0" fillId="5" borderId="0" xfId="0" applyFill="1" applyAlignment="1">
      <alignment vertical="center"/>
    </xf>
    <xf numFmtId="0" fontId="0" fillId="0" borderId="0" xfId="0" applyAlignment="1">
      <alignment horizontal="left"/>
    </xf>
    <xf numFmtId="0" fontId="0" fillId="0" borderId="0" xfId="0" applyAlignment="1">
      <alignment horizontal="left" wrapText="1"/>
    </xf>
    <xf numFmtId="0" fontId="0" fillId="5" borderId="0" xfId="0" applyFill="1" applyProtection="1">
      <alignment horizontal="left" wrapText="1" indent="1"/>
      <protection hidden="1"/>
    </xf>
    <xf numFmtId="0" fontId="0" fillId="0" borderId="0" xfId="0" applyProtection="1">
      <alignment horizontal="left" wrapText="1" indent="1"/>
      <protection hidden="1"/>
    </xf>
    <xf numFmtId="0" fontId="2" fillId="5" borderId="0" xfId="0" applyFont="1" applyFill="1" applyAlignment="1" applyProtection="1">
      <alignment vertical="center"/>
      <protection hidden="1"/>
    </xf>
    <xf numFmtId="0" fontId="0" fillId="6" borderId="0" xfId="0" applyFill="1" applyProtection="1">
      <alignment horizontal="left" wrapText="1" indent="1"/>
      <protection hidden="1"/>
    </xf>
    <xf numFmtId="0" fontId="4" fillId="6" borderId="0" xfId="0" applyFont="1" applyFill="1" applyProtection="1">
      <alignment horizontal="left" wrapText="1" indent="1"/>
      <protection hidden="1"/>
    </xf>
    <xf numFmtId="0" fontId="0" fillId="6" borderId="0" xfId="0" applyFill="1" applyAlignment="1" applyProtection="1">
      <alignment vertical="center"/>
      <protection hidden="1"/>
    </xf>
    <xf numFmtId="0" fontId="4" fillId="6" borderId="0" xfId="3" applyFont="1" applyFill="1" applyAlignment="1" applyProtection="1">
      <alignment vertical="center"/>
      <protection hidden="1"/>
    </xf>
    <xf numFmtId="0" fontId="0" fillId="0" borderId="0" xfId="0" applyAlignment="1" applyProtection="1">
      <alignment vertical="center"/>
      <protection hidden="1"/>
    </xf>
    <xf numFmtId="40" fontId="4" fillId="6" borderId="0" xfId="4" applyNumberFormat="1" applyFont="1" applyFill="1" applyProtection="1">
      <protection hidden="1"/>
    </xf>
    <xf numFmtId="0" fontId="0" fillId="0" borderId="0" xfId="0" applyAlignment="1" applyProtection="1">
      <alignment horizontal="center" wrapText="1"/>
      <protection hidden="1"/>
    </xf>
    <xf numFmtId="40" fontId="0" fillId="0" borderId="0" xfId="0" applyNumberFormat="1" applyAlignment="1" applyProtection="1">
      <alignment horizontal="center" wrapText="1"/>
      <protection hidden="1"/>
    </xf>
    <xf numFmtId="0" fontId="0" fillId="6" borderId="13" xfId="0" applyFill="1" applyBorder="1" applyProtection="1">
      <alignment horizontal="left" wrapText="1" indent="1"/>
      <protection hidden="1"/>
    </xf>
    <xf numFmtId="2" fontId="0" fillId="6" borderId="0" xfId="0" applyNumberFormat="1" applyFill="1" applyAlignment="1" applyProtection="1">
      <alignment horizontal="right" wrapText="1"/>
      <protection hidden="1"/>
    </xf>
    <xf numFmtId="0" fontId="0" fillId="6" borderId="0" xfId="0" applyFill="1" applyAlignment="1" applyProtection="1">
      <alignment horizontal="right" wrapText="1"/>
      <protection hidden="1"/>
    </xf>
    <xf numFmtId="0" fontId="13" fillId="6" borderId="10" xfId="0" applyFont="1" applyFill="1" applyBorder="1" applyProtection="1">
      <alignment horizontal="left" wrapText="1" indent="1"/>
      <protection hidden="1"/>
    </xf>
    <xf numFmtId="4" fontId="0" fillId="6" borderId="0" xfId="0" applyNumberFormat="1" applyFill="1" applyAlignment="1" applyProtection="1">
      <alignment horizontal="right" wrapText="1"/>
      <protection hidden="1"/>
    </xf>
    <xf numFmtId="164" fontId="4" fillId="6" borderId="0" xfId="3" applyNumberFormat="1" applyFont="1" applyFill="1" applyProtection="1">
      <protection hidden="1"/>
    </xf>
    <xf numFmtId="0" fontId="1" fillId="0" borderId="0" xfId="0" applyFont="1">
      <alignment horizontal="left" wrapText="1" indent="1"/>
    </xf>
    <xf numFmtId="0" fontId="1" fillId="0" borderId="0" xfId="0" applyFont="1" applyAlignment="1">
      <alignment vertical="center"/>
    </xf>
    <xf numFmtId="0" fontId="1" fillId="5" borderId="0" xfId="0" applyFont="1" applyFill="1">
      <alignment horizontal="left" wrapText="1" indent="1"/>
    </xf>
    <xf numFmtId="0" fontId="1" fillId="5" borderId="0" xfId="0" applyFont="1" applyFill="1" applyAlignment="1">
      <alignment vertical="center"/>
    </xf>
    <xf numFmtId="0" fontId="1" fillId="2" borderId="0" xfId="0" applyFont="1" applyFill="1">
      <alignment horizontal="left" wrapText="1" indent="1"/>
    </xf>
    <xf numFmtId="0" fontId="4" fillId="0" borderId="0" xfId="0" applyFont="1">
      <alignment horizontal="left" wrapText="1" indent="1"/>
    </xf>
    <xf numFmtId="0" fontId="20" fillId="17" borderId="0" xfId="0" applyFont="1" applyFill="1" applyProtection="1">
      <alignment horizontal="left" wrapText="1" indent="1"/>
      <protection hidden="1"/>
    </xf>
    <xf numFmtId="0" fontId="20" fillId="0" borderId="0" xfId="0" applyFont="1" applyProtection="1">
      <alignment horizontal="left" wrapText="1" indent="1"/>
      <protection locked="0" hidden="1"/>
    </xf>
    <xf numFmtId="0" fontId="20" fillId="0" borderId="0" xfId="0" applyFont="1" applyProtection="1">
      <alignment horizontal="left" wrapText="1" indent="1"/>
      <protection hidden="1"/>
    </xf>
    <xf numFmtId="0" fontId="21" fillId="0" borderId="11" xfId="0" applyFont="1" applyBorder="1" applyProtection="1">
      <alignment horizontal="left" wrapText="1" indent="1"/>
      <protection hidden="1"/>
    </xf>
    <xf numFmtId="0" fontId="21" fillId="17" borderId="11" xfId="0" applyFont="1" applyFill="1" applyBorder="1" applyProtection="1">
      <alignment horizontal="left" wrapText="1" indent="1"/>
      <protection hidden="1"/>
    </xf>
    <xf numFmtId="0" fontId="21" fillId="17" borderId="9" xfId="0" applyFont="1" applyFill="1" applyBorder="1" applyProtection="1">
      <alignment horizontal="left" wrapText="1" indent="1"/>
      <protection hidden="1"/>
    </xf>
    <xf numFmtId="0" fontId="20" fillId="0" borderId="13" xfId="0" applyFont="1" applyBorder="1" applyAlignment="1" applyProtection="1">
      <alignment horizontal="left" wrapText="1"/>
      <protection hidden="1"/>
    </xf>
    <xf numFmtId="167" fontId="20" fillId="0" borderId="0" xfId="0" applyNumberFormat="1" applyFont="1" applyProtection="1">
      <alignment horizontal="left" wrapText="1" indent="1"/>
      <protection locked="0" hidden="1"/>
    </xf>
    <xf numFmtId="0" fontId="20" fillId="0" borderId="5" xfId="0" applyFont="1" applyBorder="1" applyProtection="1">
      <alignment horizontal="left" wrapText="1" indent="1"/>
      <protection locked="0" hidden="1"/>
    </xf>
    <xf numFmtId="0" fontId="20" fillId="0" borderId="14" xfId="0" applyFont="1" applyBorder="1" applyProtection="1">
      <alignment horizontal="left" wrapText="1" indent="1"/>
      <protection locked="0" hidden="1"/>
    </xf>
    <xf numFmtId="0" fontId="20" fillId="0" borderId="13" xfId="0" applyFont="1" applyBorder="1" applyAlignment="1" applyProtection="1">
      <alignment wrapText="1"/>
      <protection hidden="1"/>
    </xf>
    <xf numFmtId="0" fontId="20" fillId="0" borderId="6" xfId="0" applyFont="1" applyBorder="1" applyAlignment="1" applyProtection="1">
      <alignment horizontal="left" wrapText="1"/>
      <protection hidden="1"/>
    </xf>
    <xf numFmtId="0" fontId="20" fillId="0" borderId="7" xfId="0" applyFont="1" applyBorder="1" applyProtection="1">
      <alignment horizontal="left" wrapText="1" indent="1"/>
      <protection hidden="1"/>
    </xf>
    <xf numFmtId="167" fontId="20" fillId="0" borderId="7" xfId="0" applyNumberFormat="1" applyFont="1" applyBorder="1" applyProtection="1">
      <alignment horizontal="left" wrapText="1" indent="1"/>
      <protection locked="0" hidden="1"/>
    </xf>
    <xf numFmtId="0" fontId="20" fillId="0" borderId="7" xfId="0" applyFont="1" applyBorder="1" applyProtection="1">
      <alignment horizontal="left" wrapText="1" indent="1"/>
      <protection locked="0" hidden="1"/>
    </xf>
    <xf numFmtId="0" fontId="20" fillId="0" borderId="8" xfId="0" applyFont="1" applyBorder="1" applyProtection="1">
      <alignment horizontal="left" wrapText="1" indent="1"/>
      <protection locked="0" hidden="1"/>
    </xf>
    <xf numFmtId="167" fontId="20" fillId="0" borderId="0" xfId="0" applyNumberFormat="1" applyFont="1" applyProtection="1">
      <alignment horizontal="left" wrapText="1" indent="1"/>
      <protection hidden="1"/>
    </xf>
    <xf numFmtId="0" fontId="20" fillId="0" borderId="11" xfId="0" applyFont="1" applyBorder="1" applyProtection="1">
      <alignment horizontal="left" wrapText="1" indent="1"/>
      <protection hidden="1"/>
    </xf>
    <xf numFmtId="0" fontId="21" fillId="0" borderId="10" xfId="0" applyFont="1" applyBorder="1" applyProtection="1">
      <alignment horizontal="left" wrapText="1" indent="1"/>
      <protection hidden="1"/>
    </xf>
    <xf numFmtId="0" fontId="20" fillId="0" borderId="13" xfId="0" applyFont="1" applyBorder="1" applyProtection="1">
      <alignment horizontal="left" wrapText="1" indent="1"/>
      <protection hidden="1"/>
    </xf>
    <xf numFmtId="0" fontId="22" fillId="0" borderId="0" xfId="22" applyFont="1" applyFill="1" applyProtection="1">
      <alignment horizontal="left" wrapText="1" indent="1"/>
      <protection hidden="1"/>
    </xf>
    <xf numFmtId="0" fontId="22" fillId="0" borderId="0" xfId="22" applyFont="1" applyFill="1" applyBorder="1" applyProtection="1">
      <alignment horizontal="left" wrapText="1" indent="1"/>
      <protection hidden="1"/>
    </xf>
    <xf numFmtId="0" fontId="20" fillId="0" borderId="6" xfId="0" applyFont="1" applyBorder="1" applyProtection="1">
      <alignment horizontal="left" wrapText="1" indent="1"/>
      <protection hidden="1"/>
    </xf>
    <xf numFmtId="0" fontId="21" fillId="17" borderId="1" xfId="0" applyFont="1" applyFill="1" applyBorder="1" applyProtection="1">
      <alignment horizontal="left" wrapText="1" indent="1"/>
      <protection hidden="1"/>
    </xf>
    <xf numFmtId="0" fontId="20" fillId="0" borderId="14" xfId="0" applyFont="1" applyBorder="1" applyAlignment="1" applyProtection="1">
      <alignment wrapText="1"/>
      <protection hidden="1"/>
    </xf>
    <xf numFmtId="167" fontId="20" fillId="0" borderId="14" xfId="0" applyNumberFormat="1" applyFont="1" applyBorder="1" applyProtection="1">
      <alignment horizontal="left" wrapText="1" indent="1"/>
      <protection locked="0" hidden="1"/>
    </xf>
    <xf numFmtId="0" fontId="20" fillId="0" borderId="13" xfId="0" applyFont="1" applyBorder="1" applyProtection="1">
      <alignment horizontal="left" wrapText="1" indent="1"/>
      <protection locked="0" hidden="1"/>
    </xf>
    <xf numFmtId="167" fontId="21" fillId="0" borderId="9" xfId="0" applyNumberFormat="1" applyFont="1" applyBorder="1" applyProtection="1">
      <alignment horizontal="left" wrapText="1" indent="1"/>
      <protection hidden="1"/>
    </xf>
    <xf numFmtId="0" fontId="20" fillId="0" borderId="6" xfId="0" applyFont="1" applyBorder="1" applyProtection="1">
      <alignment horizontal="left" wrapText="1" indent="1"/>
      <protection locked="0" hidden="1"/>
    </xf>
    <xf numFmtId="167" fontId="20" fillId="0" borderId="8" xfId="0" applyNumberFormat="1" applyFont="1" applyBorder="1" applyProtection="1">
      <alignment horizontal="left" wrapText="1" indent="1"/>
      <protection locked="0" hidden="1"/>
    </xf>
    <xf numFmtId="0" fontId="19" fillId="5" borderId="0" xfId="0" applyFont="1" applyFill="1" applyAlignment="1" applyProtection="1">
      <alignment vertical="center"/>
      <protection hidden="1"/>
    </xf>
    <xf numFmtId="0" fontId="23" fillId="5" borderId="0" xfId="1" applyFont="1" applyFill="1" applyAlignment="1" applyProtection="1">
      <alignment horizontal="left" indent="1"/>
      <protection hidden="1"/>
    </xf>
    <xf numFmtId="0" fontId="13" fillId="6" borderId="0" xfId="0" applyFont="1" applyFill="1" applyProtection="1">
      <alignment horizontal="left" wrapText="1" indent="1"/>
      <protection hidden="1"/>
    </xf>
    <xf numFmtId="0" fontId="24" fillId="8" borderId="0" xfId="7" applyFont="1" applyBorder="1" applyAlignment="1" applyProtection="1">
      <alignment horizontal="left" vertical="center" wrapText="1"/>
      <protection hidden="1"/>
    </xf>
    <xf numFmtId="0" fontId="24" fillId="8" borderId="0" xfId="7" applyFont="1" applyBorder="1" applyProtection="1">
      <alignment horizontal="left" vertical="center"/>
      <protection hidden="1"/>
    </xf>
    <xf numFmtId="40" fontId="1" fillId="6" borderId="0" xfId="10" applyFill="1" applyBorder="1" applyAlignment="1" applyProtection="1">
      <protection hidden="1"/>
    </xf>
    <xf numFmtId="40" fontId="13" fillId="6" borderId="0" xfId="0" applyNumberFormat="1" applyFont="1" applyFill="1" applyAlignment="1" applyProtection="1">
      <alignment horizontal="right"/>
      <protection hidden="1"/>
    </xf>
    <xf numFmtId="0" fontId="0" fillId="0" borderId="4" xfId="0" applyBorder="1">
      <alignment horizontal="left" wrapText="1" indent="1"/>
    </xf>
    <xf numFmtId="0" fontId="0" fillId="0" borderId="2" xfId="0" applyBorder="1">
      <alignment horizontal="left" wrapText="1" indent="1"/>
    </xf>
    <xf numFmtId="0" fontId="0" fillId="0" borderId="5" xfId="0" applyBorder="1">
      <alignment horizontal="left" wrapText="1" indent="1"/>
    </xf>
    <xf numFmtId="0" fontId="0" fillId="0" borderId="13" xfId="0" applyBorder="1">
      <alignment horizontal="left" wrapText="1" indent="1"/>
    </xf>
    <xf numFmtId="0" fontId="0" fillId="0" borderId="14" xfId="0" applyBorder="1">
      <alignment horizontal="left" wrapText="1" indent="1"/>
    </xf>
    <xf numFmtId="0" fontId="0" fillId="0" borderId="6" xfId="0" applyBorder="1">
      <alignment horizontal="left" wrapText="1" indent="1"/>
    </xf>
    <xf numFmtId="40" fontId="4" fillId="6" borderId="0" xfId="8" applyNumberFormat="1" applyFont="1" applyFill="1" applyProtection="1">
      <protection hidden="1"/>
    </xf>
    <xf numFmtId="0" fontId="9" fillId="8" borderId="11" xfId="6" applyBorder="1" applyAlignment="1" applyProtection="1">
      <alignment horizontal="left" vertical="center" wrapText="1" indent="1"/>
      <protection hidden="1"/>
    </xf>
    <xf numFmtId="0" fontId="9" fillId="8" borderId="17" xfId="6" applyBorder="1" applyAlignment="1" applyProtection="1">
      <alignment horizontal="left" vertical="center" wrapText="1" indent="1"/>
      <protection hidden="1"/>
    </xf>
    <xf numFmtId="0" fontId="9" fillId="8" borderId="16" xfId="6" applyBorder="1" applyAlignment="1" applyProtection="1">
      <alignment horizontal="center" vertical="center" wrapText="1"/>
      <protection hidden="1"/>
    </xf>
    <xf numFmtId="4" fontId="0" fillId="6" borderId="0" xfId="10" applyNumberFormat="1" applyFont="1" applyFill="1" applyBorder="1" applyProtection="1">
      <alignment horizontal="right"/>
      <protection hidden="1"/>
    </xf>
    <xf numFmtId="4" fontId="0" fillId="6" borderId="14" xfId="10" applyNumberFormat="1" applyFont="1" applyFill="1" applyBorder="1" applyProtection="1">
      <alignment horizontal="right"/>
      <protection hidden="1"/>
    </xf>
    <xf numFmtId="0" fontId="1" fillId="21" borderId="11" xfId="19" applyFill="1" applyBorder="1" applyAlignment="1" applyProtection="1">
      <alignment horizontal="right" vertical="center" wrapText="1"/>
      <protection hidden="1"/>
    </xf>
    <xf numFmtId="0" fontId="4" fillId="21" borderId="11" xfId="14" applyFont="1" applyFill="1" applyBorder="1" applyAlignment="1" applyProtection="1">
      <alignment horizontal="right" vertical="center" wrapText="1"/>
      <protection hidden="1"/>
    </xf>
    <xf numFmtId="0" fontId="13" fillId="6" borderId="11" xfId="0" applyFont="1" applyFill="1" applyBorder="1" applyAlignment="1" applyProtection="1">
      <alignment horizontal="right" wrapText="1"/>
      <protection hidden="1"/>
    </xf>
    <xf numFmtId="0" fontId="0" fillId="6" borderId="11" xfId="0" applyFill="1" applyBorder="1" applyAlignment="1" applyProtection="1">
      <alignment horizontal="right" wrapText="1"/>
      <protection hidden="1"/>
    </xf>
    <xf numFmtId="0" fontId="1" fillId="6" borderId="0" xfId="16" applyFill="1" applyBorder="1" applyAlignment="1" applyProtection="1">
      <alignment horizontal="right" wrapText="1"/>
      <protection hidden="1"/>
    </xf>
    <xf numFmtId="0" fontId="4" fillId="21" borderId="11" xfId="23" applyFont="1" applyFill="1" applyBorder="1" applyAlignment="1" applyProtection="1">
      <alignment horizontal="right" wrapText="1"/>
      <protection hidden="1"/>
    </xf>
    <xf numFmtId="0" fontId="23" fillId="5" borderId="0" xfId="1" applyFont="1" applyFill="1" applyAlignment="1" applyProtection="1">
      <protection hidden="1"/>
    </xf>
    <xf numFmtId="0" fontId="0" fillId="6" borderId="0" xfId="0" applyFill="1" applyAlignment="1" applyProtection="1">
      <alignment wrapText="1"/>
      <protection hidden="1"/>
    </xf>
    <xf numFmtId="0" fontId="24" fillId="8" borderId="0" xfId="6" applyFont="1" applyBorder="1" applyAlignment="1" applyProtection="1">
      <alignment vertical="center"/>
      <protection hidden="1"/>
    </xf>
    <xf numFmtId="0" fontId="11" fillId="6" borderId="0" xfId="0" applyFont="1" applyFill="1" applyAlignment="1" applyProtection="1">
      <alignment vertical="center" wrapText="1"/>
      <protection hidden="1"/>
    </xf>
    <xf numFmtId="0" fontId="13" fillId="6" borderId="10" xfId="0" applyFont="1" applyFill="1" applyBorder="1" applyAlignment="1" applyProtection="1">
      <alignment wrapText="1"/>
      <protection hidden="1"/>
    </xf>
    <xf numFmtId="0" fontId="9" fillId="8" borderId="10" xfId="6" applyBorder="1" applyAlignment="1" applyProtection="1">
      <alignment vertical="center" wrapText="1"/>
      <protection hidden="1"/>
    </xf>
    <xf numFmtId="0" fontId="0" fillId="6" borderId="13" xfId="0" applyFill="1" applyBorder="1" applyAlignment="1" applyProtection="1">
      <alignment wrapText="1"/>
      <protection hidden="1"/>
    </xf>
    <xf numFmtId="0" fontId="1" fillId="21" borderId="10" xfId="19" applyFill="1" applyBorder="1" applyAlignment="1" applyProtection="1">
      <alignment vertical="center" wrapText="1"/>
      <protection hidden="1"/>
    </xf>
    <xf numFmtId="0" fontId="4" fillId="21" borderId="10" xfId="14" applyFont="1" applyFill="1" applyBorder="1" applyAlignment="1" applyProtection="1">
      <alignment vertical="center" wrapText="1"/>
      <protection hidden="1"/>
    </xf>
    <xf numFmtId="0" fontId="4" fillId="21" borderId="10" xfId="23" applyFont="1" applyFill="1" applyBorder="1" applyAlignment="1" applyProtection="1">
      <alignment wrapText="1"/>
      <protection hidden="1"/>
    </xf>
    <xf numFmtId="0" fontId="1" fillId="6" borderId="13" xfId="16" applyFill="1" applyBorder="1" applyAlignment="1" applyProtection="1">
      <alignment wrapText="1"/>
      <protection hidden="1"/>
    </xf>
    <xf numFmtId="0" fontId="13" fillId="6" borderId="0" xfId="0" applyFont="1" applyFill="1" applyAlignment="1" applyProtection="1">
      <alignment wrapText="1"/>
      <protection hidden="1"/>
    </xf>
    <xf numFmtId="0" fontId="1" fillId="21" borderId="9" xfId="19" applyFill="1" applyBorder="1" applyAlignment="1" applyProtection="1">
      <alignment horizontal="right" wrapText="1"/>
      <protection hidden="1"/>
    </xf>
    <xf numFmtId="40" fontId="0" fillId="6" borderId="14" xfId="10" applyFont="1" applyFill="1" applyBorder="1" applyProtection="1">
      <alignment horizontal="right"/>
      <protection hidden="1"/>
    </xf>
    <xf numFmtId="40" fontId="13" fillId="6" borderId="9" xfId="10" applyFont="1" applyFill="1" applyBorder="1" applyProtection="1">
      <alignment horizontal="right"/>
      <protection hidden="1"/>
    </xf>
    <xf numFmtId="0" fontId="4" fillId="21" borderId="9" xfId="14" applyFont="1" applyFill="1" applyBorder="1" applyAlignment="1" applyProtection="1">
      <alignment horizontal="right" vertical="center" wrapText="1"/>
      <protection hidden="1"/>
    </xf>
    <xf numFmtId="40" fontId="0" fillId="6" borderId="14" xfId="10" applyFont="1" applyFill="1" applyBorder="1" applyAlignment="1" applyProtection="1">
      <protection hidden="1"/>
    </xf>
    <xf numFmtId="40" fontId="13" fillId="6" borderId="9" xfId="10" applyFont="1" applyFill="1" applyBorder="1" applyAlignment="1" applyProtection="1">
      <protection hidden="1"/>
    </xf>
    <xf numFmtId="0" fontId="25" fillId="6" borderId="2" xfId="0" applyFont="1" applyFill="1" applyBorder="1" applyAlignment="1" applyProtection="1">
      <alignment vertical="center" wrapText="1"/>
      <protection hidden="1"/>
    </xf>
    <xf numFmtId="0" fontId="24" fillId="8" borderId="10" xfId="6" applyFont="1" applyBorder="1" applyAlignment="1" applyProtection="1">
      <alignment vertical="center"/>
      <protection hidden="1"/>
    </xf>
    <xf numFmtId="0" fontId="0" fillId="6" borderId="6" xfId="0" applyFill="1" applyBorder="1" applyProtection="1">
      <alignment horizontal="left" wrapText="1" indent="1"/>
      <protection hidden="1"/>
    </xf>
    <xf numFmtId="0" fontId="1" fillId="21" borderId="10" xfId="15" applyFill="1" applyBorder="1" applyAlignment="1" applyProtection="1">
      <alignment vertical="center" wrapText="1"/>
      <protection hidden="1"/>
    </xf>
    <xf numFmtId="0" fontId="9" fillId="8" borderId="10" xfId="6" applyBorder="1" applyProtection="1">
      <alignment horizontal="left" vertical="center" indent="1"/>
      <protection hidden="1"/>
    </xf>
    <xf numFmtId="0" fontId="9" fillId="8" borderId="10" xfId="6" applyBorder="1" applyAlignment="1" applyProtection="1">
      <alignment horizontal="left" vertical="center" wrapText="1" indent="1"/>
      <protection hidden="1"/>
    </xf>
    <xf numFmtId="0" fontId="24" fillId="8" borderId="11" xfId="7" applyFont="1" applyBorder="1" applyAlignment="1" applyProtection="1">
      <alignment horizontal="right" vertical="center" wrapText="1"/>
      <protection hidden="1"/>
    </xf>
    <xf numFmtId="164" fontId="4" fillId="6" borderId="0" xfId="3" applyNumberFormat="1" applyFont="1" applyFill="1" applyAlignment="1" applyProtection="1">
      <alignment horizontal="right"/>
      <protection hidden="1"/>
    </xf>
    <xf numFmtId="40" fontId="1" fillId="6" borderId="0" xfId="10" applyFill="1" applyBorder="1" applyProtection="1">
      <alignment horizontal="right"/>
      <protection hidden="1"/>
    </xf>
    <xf numFmtId="40" fontId="4" fillId="6" borderId="0" xfId="4" applyNumberFormat="1" applyFont="1" applyFill="1" applyAlignment="1" applyProtection="1">
      <alignment horizontal="right"/>
      <protection hidden="1"/>
    </xf>
    <xf numFmtId="40" fontId="13" fillId="6" borderId="2" xfId="10" applyFont="1" applyFill="1" applyBorder="1" applyProtection="1">
      <alignment horizontal="right"/>
      <protection hidden="1"/>
    </xf>
    <xf numFmtId="40" fontId="4" fillId="6" borderId="0" xfId="8" applyNumberFormat="1" applyFont="1" applyFill="1" applyAlignment="1" applyProtection="1">
      <alignment horizontal="right"/>
      <protection hidden="1"/>
    </xf>
    <xf numFmtId="0" fontId="0" fillId="6" borderId="0" xfId="0" applyFill="1" applyAlignment="1" applyProtection="1">
      <alignment horizontal="right" wrapText="1" indent="1"/>
      <protection hidden="1"/>
    </xf>
    <xf numFmtId="0" fontId="9" fillId="8" borderId="11" xfId="6" applyBorder="1" applyAlignment="1" applyProtection="1">
      <alignment horizontal="right" vertical="center" wrapText="1" indent="1"/>
      <protection hidden="1"/>
    </xf>
    <xf numFmtId="0" fontId="0" fillId="6" borderId="11" xfId="0" applyFill="1" applyBorder="1" applyAlignment="1" applyProtection="1">
      <alignment horizontal="right" wrapText="1" indent="1"/>
      <protection hidden="1"/>
    </xf>
    <xf numFmtId="0" fontId="9" fillId="8" borderId="9" xfId="6" applyBorder="1" applyAlignment="1" applyProtection="1">
      <alignment horizontal="right" vertical="center" wrapText="1" indent="1"/>
      <protection hidden="1"/>
    </xf>
    <xf numFmtId="0" fontId="1" fillId="21" borderId="11" xfId="15" applyFill="1" applyBorder="1" applyAlignment="1" applyProtection="1">
      <alignment horizontal="right" vertical="center" wrapText="1"/>
      <protection hidden="1"/>
    </xf>
    <xf numFmtId="0" fontId="1" fillId="21" borderId="9" xfId="15" applyFill="1" applyBorder="1" applyAlignment="1" applyProtection="1">
      <alignment horizontal="right" wrapText="1"/>
      <protection hidden="1"/>
    </xf>
    <xf numFmtId="0" fontId="9" fillId="8" borderId="9" xfId="6" applyBorder="1" applyAlignment="1" applyProtection="1">
      <alignment horizontal="right" vertical="center" wrapText="1"/>
      <protection hidden="1"/>
    </xf>
    <xf numFmtId="0" fontId="0" fillId="0" borderId="0" xfId="0" applyAlignment="1" applyProtection="1">
      <alignment wrapText="1"/>
      <protection hidden="1"/>
    </xf>
    <xf numFmtId="40" fontId="1" fillId="6" borderId="0" xfId="10" applyFont="1" applyFill="1" applyAlignment="1"/>
    <xf numFmtId="40" fontId="0" fillId="6" borderId="0" xfId="10" applyFont="1" applyFill="1" applyAlignment="1" applyProtection="1"/>
    <xf numFmtId="40" fontId="1" fillId="6" borderId="14" xfId="10" applyFill="1" applyBorder="1" applyAlignment="1"/>
    <xf numFmtId="40" fontId="1" fillId="6" borderId="14" xfId="10" applyFill="1" applyBorder="1" applyAlignment="1" applyProtection="1"/>
    <xf numFmtId="0" fontId="0" fillId="6" borderId="0" xfId="0" applyFill="1" applyAlignment="1">
      <alignment horizontal="left"/>
    </xf>
    <xf numFmtId="0" fontId="11" fillId="6" borderId="13" xfId="0" applyFont="1" applyFill="1" applyBorder="1" applyAlignment="1">
      <alignment horizontal="left" vertical="center"/>
    </xf>
    <xf numFmtId="40" fontId="4" fillId="6" borderId="0" xfId="4" applyNumberFormat="1" applyFont="1" applyFill="1" applyAlignment="1"/>
    <xf numFmtId="40" fontId="4" fillId="6" borderId="0" xfId="8" applyNumberFormat="1" applyFont="1" applyFill="1" applyAlignment="1"/>
    <xf numFmtId="0" fontId="13" fillId="6" borderId="6" xfId="0" applyFont="1" applyFill="1" applyBorder="1" applyAlignment="1">
      <alignment horizontal="left"/>
    </xf>
    <xf numFmtId="40" fontId="13" fillId="6" borderId="8" xfId="0" applyNumberFormat="1" applyFont="1" applyFill="1" applyBorder="1" applyAlignment="1"/>
    <xf numFmtId="40" fontId="0" fillId="6" borderId="0" xfId="0" applyNumberFormat="1" applyFill="1" applyAlignment="1"/>
    <xf numFmtId="0" fontId="17" fillId="0" borderId="0" xfId="0" applyFont="1">
      <alignment horizontal="left" wrapText="1" indent="1"/>
    </xf>
    <xf numFmtId="40" fontId="0" fillId="0" borderId="0" xfId="0" applyNumberFormat="1">
      <alignment horizontal="left" wrapText="1" indent="1"/>
    </xf>
    <xf numFmtId="0" fontId="13" fillId="0" borderId="0" xfId="0" applyFont="1">
      <alignment horizontal="left" wrapText="1" indent="1"/>
    </xf>
    <xf numFmtId="168" fontId="13" fillId="0" borderId="0" xfId="0" applyNumberFormat="1" applyFont="1">
      <alignment horizontal="left" wrapText="1" indent="1"/>
    </xf>
    <xf numFmtId="10" fontId="13" fillId="0" borderId="0" xfId="0" applyNumberFormat="1" applyFont="1">
      <alignment horizontal="left" wrapText="1" indent="1"/>
    </xf>
    <xf numFmtId="1" fontId="0" fillId="0" borderId="0" xfId="0" applyNumberFormat="1">
      <alignment horizontal="left" wrapText="1" indent="1"/>
    </xf>
    <xf numFmtId="0" fontId="24" fillId="8" borderId="4" xfId="6" applyFont="1" applyBorder="1">
      <alignment horizontal="left" vertical="center" indent="1"/>
    </xf>
    <xf numFmtId="0" fontId="24" fillId="8" borderId="5" xfId="6" applyFont="1" applyBorder="1">
      <alignment horizontal="left" vertical="center" indent="1"/>
    </xf>
    <xf numFmtId="0" fontId="1" fillId="22" borderId="1" xfId="16" applyFill="1" applyBorder="1" applyAlignment="1">
      <alignment horizontal="center" wrapText="1"/>
    </xf>
    <xf numFmtId="0" fontId="1" fillId="22" borderId="10" xfId="16" applyFill="1" applyBorder="1" applyAlignment="1">
      <alignment horizontal="center" wrapText="1"/>
    </xf>
    <xf numFmtId="0" fontId="4" fillId="23" borderId="1" xfId="0" applyFont="1" applyFill="1" applyBorder="1" applyAlignment="1">
      <alignment horizontal="center" wrapText="1"/>
    </xf>
    <xf numFmtId="0" fontId="4" fillId="23" borderId="10" xfId="0" applyFont="1" applyFill="1" applyBorder="1" applyAlignment="1">
      <alignment horizontal="center" wrapText="1"/>
    </xf>
    <xf numFmtId="0" fontId="0" fillId="0" borderId="11" xfId="0" applyBorder="1">
      <alignment horizontal="left" wrapText="1" indent="1"/>
    </xf>
    <xf numFmtId="0" fontId="0" fillId="0" borderId="1" xfId="0" applyBorder="1">
      <alignment horizontal="left" wrapText="1" indent="1"/>
    </xf>
    <xf numFmtId="0" fontId="0" fillId="0" borderId="1" xfId="0" applyBorder="1" applyAlignment="1" applyProtection="1">
      <alignment horizontal="center" wrapText="1"/>
      <protection locked="0"/>
    </xf>
    <xf numFmtId="0" fontId="0" fillId="0" borderId="0" xfId="0" applyAlignment="1">
      <alignment horizontal="left" vertical="center" wrapText="1" indent="1"/>
    </xf>
    <xf numFmtId="167" fontId="0" fillId="0" borderId="0" xfId="0" applyNumberFormat="1" applyAlignment="1">
      <alignment horizontal="left" vertical="center" wrapText="1" indent="1"/>
    </xf>
    <xf numFmtId="167" fontId="0" fillId="0" borderId="0" xfId="0" applyNumberFormat="1">
      <alignment horizontal="left" wrapText="1" indent="1"/>
    </xf>
    <xf numFmtId="167" fontId="0" fillId="0" borderId="14" xfId="0" applyNumberFormat="1" applyBorder="1">
      <alignment horizontal="left" wrapText="1" indent="1"/>
    </xf>
    <xf numFmtId="167" fontId="0" fillId="0" borderId="7" xfId="0" applyNumberFormat="1" applyBorder="1">
      <alignment horizontal="left" wrapText="1" indent="1"/>
    </xf>
    <xf numFmtId="167" fontId="0" fillId="0" borderId="8" xfId="0" applyNumberFormat="1" applyBorder="1">
      <alignment horizontal="left" wrapText="1" indent="1"/>
    </xf>
    <xf numFmtId="0" fontId="0" fillId="0" borderId="13" xfId="0" applyBorder="1" applyAlignment="1">
      <alignment horizontal="left" vertical="center" wrapText="1" indent="1"/>
    </xf>
    <xf numFmtId="0" fontId="0" fillId="0" borderId="14" xfId="0" applyBorder="1" applyAlignment="1">
      <alignment horizontal="left" vertical="center" wrapText="1" indent="1"/>
    </xf>
    <xf numFmtId="167" fontId="0" fillId="0" borderId="14" xfId="0" applyNumberFormat="1" applyBorder="1" applyAlignment="1">
      <alignment horizontal="left" vertical="center" wrapText="1" indent="1"/>
    </xf>
    <xf numFmtId="167" fontId="0" fillId="0" borderId="7" xfId="0" applyNumberFormat="1" applyBorder="1" applyAlignment="1">
      <alignment horizontal="left" vertical="center" wrapText="1" indent="1"/>
    </xf>
    <xf numFmtId="167" fontId="0" fillId="0" borderId="8" xfId="0" applyNumberFormat="1" applyBorder="1" applyAlignment="1">
      <alignment horizontal="left" vertical="center" wrapText="1" indent="1"/>
    </xf>
    <xf numFmtId="6" fontId="0" fillId="0" borderId="0" xfId="0" applyNumberFormat="1">
      <alignment horizontal="left" wrapText="1" indent="1"/>
    </xf>
    <xf numFmtId="6" fontId="0" fillId="0" borderId="14" xfId="0" applyNumberFormat="1" applyBorder="1">
      <alignment horizontal="left" wrapText="1" indent="1"/>
    </xf>
    <xf numFmtId="6" fontId="0" fillId="0" borderId="7" xfId="0" applyNumberFormat="1" applyBorder="1">
      <alignment horizontal="left" wrapText="1" indent="1"/>
    </xf>
    <xf numFmtId="6" fontId="0" fillId="0" borderId="8" xfId="0" applyNumberFormat="1" applyBorder="1">
      <alignment horizontal="left" wrapText="1" indent="1"/>
    </xf>
    <xf numFmtId="8" fontId="1" fillId="0" borderId="0" xfId="15" applyNumberFormat="1" applyFill="1" applyBorder="1" applyAlignment="1">
      <alignment horizontal="left" vertical="center" wrapText="1" indent="1"/>
    </xf>
    <xf numFmtId="0" fontId="1" fillId="0" borderId="13" xfId="15" applyFill="1" applyBorder="1" applyAlignment="1">
      <alignment horizontal="left" vertical="center" wrapText="1" indent="1"/>
    </xf>
    <xf numFmtId="8" fontId="1" fillId="0" borderId="14" xfId="15" applyNumberFormat="1" applyFill="1" applyBorder="1" applyAlignment="1">
      <alignment horizontal="left" vertical="center" wrapText="1" indent="1"/>
    </xf>
    <xf numFmtId="0" fontId="1" fillId="0" borderId="6" xfId="15" applyFill="1" applyBorder="1" applyAlignment="1">
      <alignment horizontal="left" vertical="center" wrapText="1" indent="1"/>
    </xf>
    <xf numFmtId="8" fontId="1" fillId="0" borderId="7" xfId="15" applyNumberFormat="1" applyFill="1" applyBorder="1" applyAlignment="1">
      <alignment horizontal="left" vertical="center" wrapText="1" indent="1"/>
    </xf>
    <xf numFmtId="8" fontId="1" fillId="0" borderId="8" xfId="15" applyNumberFormat="1" applyFill="1" applyBorder="1" applyAlignment="1">
      <alignment horizontal="left" vertical="center" wrapText="1" indent="1"/>
    </xf>
    <xf numFmtId="0" fontId="13" fillId="21" borderId="10" xfId="15" applyFont="1" applyFill="1" applyBorder="1" applyAlignment="1">
      <alignment horizontal="left" vertical="center" wrapText="1" indent="1"/>
    </xf>
    <xf numFmtId="0" fontId="13" fillId="21" borderId="11" xfId="15" applyFont="1" applyFill="1" applyBorder="1" applyAlignment="1">
      <alignment horizontal="left" vertical="center" wrapText="1" indent="1"/>
    </xf>
    <xf numFmtId="0" fontId="13" fillId="21" borderId="9" xfId="15" applyFont="1" applyFill="1" applyBorder="1" applyAlignment="1">
      <alignment horizontal="left" vertical="center" wrapText="1" indent="1"/>
    </xf>
    <xf numFmtId="0" fontId="0" fillId="0" borderId="4" xfId="0" applyBorder="1" applyAlignment="1">
      <alignment horizontal="left" wrapText="1"/>
    </xf>
    <xf numFmtId="0" fontId="0" fillId="0" borderId="2" xfId="0" applyBorder="1" applyAlignment="1">
      <alignment horizontal="left"/>
    </xf>
    <xf numFmtId="0" fontId="0" fillId="0" borderId="5"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xf>
    <xf numFmtId="0" fontId="0" fillId="0" borderId="8" xfId="0" applyBorder="1" applyAlignment="1">
      <alignment horizontal="left" wrapText="1"/>
    </xf>
    <xf numFmtId="0" fontId="13" fillId="21" borderId="10" xfId="0" applyFont="1" applyFill="1" applyBorder="1" applyAlignment="1">
      <alignment horizontal="left"/>
    </xf>
    <xf numFmtId="0" fontId="13" fillId="21" borderId="11" xfId="0" applyFont="1" applyFill="1" applyBorder="1" applyAlignment="1">
      <alignment horizontal="left"/>
    </xf>
    <xf numFmtId="0" fontId="13" fillId="21" borderId="9" xfId="0" applyFont="1" applyFill="1" applyBorder="1" applyAlignment="1">
      <alignment horizontal="left"/>
    </xf>
    <xf numFmtId="0" fontId="21" fillId="24" borderId="11" xfId="0" applyFont="1" applyFill="1" applyBorder="1" applyProtection="1">
      <alignment horizontal="left" wrapText="1" indent="1"/>
      <protection hidden="1"/>
    </xf>
    <xf numFmtId="0" fontId="0" fillId="17" borderId="13" xfId="0" applyFill="1" applyBorder="1">
      <alignment horizontal="left" wrapText="1" indent="1"/>
    </xf>
    <xf numFmtId="6" fontId="0" fillId="17" borderId="13" xfId="0" applyNumberFormat="1" applyFill="1" applyBorder="1">
      <alignment horizontal="left" wrapText="1" indent="1"/>
    </xf>
    <xf numFmtId="0" fontId="10" fillId="0" borderId="0" xfId="0" applyFont="1" applyProtection="1">
      <alignment horizontal="left" wrapText="1" indent="1"/>
      <protection hidden="1"/>
    </xf>
    <xf numFmtId="0" fontId="20" fillId="0" borderId="2" xfId="0" applyFont="1" applyBorder="1" applyProtection="1">
      <alignment horizontal="left" wrapText="1" indent="1"/>
      <protection locked="0" hidden="1"/>
    </xf>
    <xf numFmtId="10" fontId="14" fillId="20" borderId="14" xfId="0" applyNumberFormat="1" applyFont="1" applyFill="1" applyBorder="1" applyAlignment="1" applyProtection="1">
      <alignment horizontal="right" vertical="center" wrapText="1" indent="1"/>
      <protection locked="0" hidden="1"/>
    </xf>
    <xf numFmtId="10" fontId="14" fillId="20" borderId="8" xfId="0" applyNumberFormat="1" applyFont="1" applyFill="1" applyBorder="1" applyAlignment="1" applyProtection="1">
      <alignment horizontal="right" vertical="center" wrapText="1" indent="1"/>
      <protection locked="0" hidden="1"/>
    </xf>
    <xf numFmtId="8" fontId="0" fillId="0" borderId="0" xfId="0" applyNumberFormat="1" applyProtection="1">
      <alignment horizontal="left" wrapText="1" indent="1"/>
      <protection hidden="1"/>
    </xf>
    <xf numFmtId="8" fontId="20" fillId="0" borderId="0" xfId="0" applyNumberFormat="1" applyFont="1" applyProtection="1">
      <alignment horizontal="left" wrapText="1" indent="1"/>
      <protection locked="0" hidden="1"/>
    </xf>
    <xf numFmtId="167" fontId="20" fillId="24" borderId="0" xfId="0" applyNumberFormat="1" applyFont="1" applyFill="1">
      <alignment horizontal="left" wrapText="1" indent="1"/>
    </xf>
    <xf numFmtId="167" fontId="20" fillId="24" borderId="7" xfId="0" applyNumberFormat="1" applyFont="1" applyFill="1" applyBorder="1">
      <alignment horizontal="left" wrapText="1" indent="1"/>
    </xf>
    <xf numFmtId="40" fontId="13" fillId="6" borderId="11" xfId="0" applyNumberFormat="1" applyFont="1" applyFill="1" applyBorder="1" applyAlignment="1">
      <alignment horizontal="right"/>
    </xf>
    <xf numFmtId="40" fontId="13" fillId="6" borderId="9" xfId="0" applyNumberFormat="1" applyFont="1" applyFill="1" applyBorder="1" applyAlignment="1">
      <alignment horizontal="right"/>
    </xf>
    <xf numFmtId="167" fontId="0" fillId="6" borderId="0" xfId="0" applyNumberFormat="1" applyFill="1" applyAlignment="1">
      <alignment horizontal="right" wrapText="1"/>
    </xf>
    <xf numFmtId="8" fontId="0" fillId="25" borderId="0" xfId="10" applyNumberFormat="1" applyFont="1" applyFill="1" applyBorder="1" applyProtection="1">
      <alignment horizontal="right"/>
    </xf>
    <xf numFmtId="0" fontId="0" fillId="6" borderId="0" xfId="0" applyFill="1" applyAlignment="1">
      <alignment horizontal="right" wrapText="1" indent="1"/>
    </xf>
    <xf numFmtId="8" fontId="0" fillId="6" borderId="14" xfId="10" applyNumberFormat="1" applyFont="1" applyFill="1" applyBorder="1" applyProtection="1">
      <alignment horizontal="right"/>
    </xf>
    <xf numFmtId="167" fontId="0" fillId="6" borderId="7" xfId="0" applyNumberFormat="1" applyFill="1" applyBorder="1" applyAlignment="1">
      <alignment horizontal="right" wrapText="1"/>
    </xf>
    <xf numFmtId="0" fontId="0" fillId="6" borderId="7" xfId="0" applyFill="1" applyBorder="1" applyAlignment="1">
      <alignment horizontal="right" wrapText="1" indent="1"/>
    </xf>
    <xf numFmtId="8" fontId="0" fillId="25" borderId="7" xfId="10" applyNumberFormat="1" applyFont="1" applyFill="1" applyBorder="1" applyProtection="1">
      <alignment horizontal="right"/>
    </xf>
    <xf numFmtId="8" fontId="0" fillId="6" borderId="8" xfId="10" applyNumberFormat="1" applyFont="1" applyFill="1" applyBorder="1" applyProtection="1">
      <alignment horizontal="right"/>
    </xf>
    <xf numFmtId="8" fontId="0" fillId="6" borderId="14" xfId="0" applyNumberFormat="1" applyFill="1" applyBorder="1" applyAlignment="1">
      <alignment horizontal="right" wrapText="1" indent="1"/>
    </xf>
    <xf numFmtId="0" fontId="13" fillId="6" borderId="11" xfId="0" applyFont="1" applyFill="1" applyBorder="1" applyAlignment="1">
      <alignment horizontal="right" wrapText="1" indent="1"/>
    </xf>
    <xf numFmtId="8" fontId="13" fillId="6" borderId="9" xfId="0" applyNumberFormat="1" applyFont="1" applyFill="1" applyBorder="1" applyAlignment="1">
      <alignment horizontal="right" wrapText="1" indent="1"/>
    </xf>
    <xf numFmtId="0" fontId="0" fillId="0" borderId="0" xfId="0" applyAlignment="1">
      <alignment horizontal="left" indent="1"/>
    </xf>
    <xf numFmtId="10" fontId="13" fillId="6" borderId="9" xfId="0" applyNumberFormat="1" applyFont="1" applyFill="1" applyBorder="1" applyAlignment="1" applyProtection="1">
      <alignment horizontal="right" wrapText="1"/>
      <protection hidden="1"/>
    </xf>
    <xf numFmtId="10" fontId="14" fillId="20" borderId="15" xfId="0" applyNumberFormat="1" applyFont="1" applyFill="1" applyBorder="1" applyAlignment="1" applyProtection="1">
      <alignment horizontal="right" vertical="center" wrapText="1" indent="1"/>
      <protection locked="0" hidden="1"/>
    </xf>
    <xf numFmtId="0" fontId="20" fillId="0" borderId="0" xfId="0" applyFont="1" applyAlignment="1" applyProtection="1">
      <alignment horizontal="center" wrapText="1"/>
      <protection hidden="1"/>
    </xf>
    <xf numFmtId="0" fontId="20" fillId="0" borderId="14" xfId="0" applyFont="1" applyBorder="1" applyAlignment="1" applyProtection="1">
      <alignment horizontal="center" wrapText="1"/>
      <protection hidden="1"/>
    </xf>
    <xf numFmtId="0" fontId="20" fillId="0" borderId="13" xfId="0" applyFont="1" applyBorder="1" applyProtection="1">
      <alignment horizontal="left" wrapText="1" indent="1"/>
      <protection hidden="1"/>
    </xf>
    <xf numFmtId="0" fontId="20" fillId="0" borderId="0" xfId="0" applyFont="1" applyProtection="1">
      <alignment horizontal="left" wrapText="1" indent="1"/>
      <protection hidden="1"/>
    </xf>
    <xf numFmtId="165" fontId="18" fillId="5" borderId="0" xfId="12" applyFont="1">
      <alignment horizontal="right"/>
    </xf>
    <xf numFmtId="0" fontId="23" fillId="5" borderId="0" xfId="1" applyFont="1" applyFill="1" applyAlignment="1">
      <alignment horizontal="left" indent="1"/>
    </xf>
    <xf numFmtId="0" fontId="19" fillId="5" borderId="0" xfId="5" applyFont="1" applyFill="1" applyAlignment="1">
      <alignment horizontal="left" indent="1"/>
    </xf>
    <xf numFmtId="0" fontId="1" fillId="6" borderId="0" xfId="19" applyFill="1" applyBorder="1" applyAlignment="1" applyProtection="1">
      <alignment horizontal="right" vertical="center" wrapText="1"/>
      <protection hidden="1"/>
    </xf>
    <xf numFmtId="0" fontId="1" fillId="6" borderId="11" xfId="19"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 fillId="21" borderId="11" xfId="19" applyFill="1" applyBorder="1" applyAlignment="1" applyProtection="1">
      <alignment horizontal="right" vertical="center" wrapText="1"/>
      <protection hidden="1"/>
    </xf>
    <xf numFmtId="0" fontId="9" fillId="8" borderId="4" xfId="6" applyBorder="1" applyAlignment="1">
      <alignment horizontal="center" vertical="center"/>
    </xf>
    <xf numFmtId="0" fontId="9" fillId="8" borderId="2" xfId="6" applyBorder="1" applyAlignment="1">
      <alignment horizontal="center" vertical="center"/>
    </xf>
    <xf numFmtId="0" fontId="9" fillId="8" borderId="5" xfId="6" applyBorder="1" applyAlignment="1">
      <alignment horizontal="center" vertical="center"/>
    </xf>
    <xf numFmtId="0" fontId="12" fillId="0" borderId="9" xfId="22" applyFill="1" applyBorder="1" applyAlignment="1">
      <alignment horizontal="center" wrapText="1"/>
    </xf>
    <xf numFmtId="0" fontId="0" fillId="0" borderId="1" xfId="0" applyBorder="1" applyAlignment="1">
      <alignment horizontal="center" wrapText="1"/>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1" fillId="9" borderId="1" xfId="13" applyBorder="1" applyAlignment="1">
      <alignment horizontal="center" vertical="top" wrapText="1"/>
    </xf>
    <xf numFmtId="0" fontId="1" fillId="11" borderId="1" xfId="15" applyBorder="1" applyAlignment="1">
      <alignment horizontal="center"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8" xfId="0" applyFont="1" applyBorder="1" applyAlignment="1">
      <alignment horizontal="left" vertical="top" wrapText="1"/>
    </xf>
    <xf numFmtId="0" fontId="1" fillId="4" borderId="1" xfId="4" applyBorder="1" applyAlignment="1">
      <alignment horizontal="left" vertical="top" wrapText="1" indent="1"/>
    </xf>
    <xf numFmtId="0" fontId="1" fillId="4" borderId="1" xfId="4" applyBorder="1" applyAlignment="1">
      <alignment horizontal="center" vertical="top" wrapText="1" indent="1"/>
    </xf>
    <xf numFmtId="0" fontId="1" fillId="9" borderId="1" xfId="13" applyBorder="1" applyAlignment="1">
      <alignment horizontal="left" vertical="top" wrapText="1" indent="1"/>
    </xf>
    <xf numFmtId="0" fontId="1" fillId="11" borderId="1" xfId="15" applyBorder="1" applyAlignment="1">
      <alignment horizontal="left" vertical="top" wrapText="1" indent="1"/>
    </xf>
    <xf numFmtId="0" fontId="1" fillId="7" borderId="1" xfId="16" applyBorder="1" applyAlignment="1">
      <alignment horizontal="center" vertical="top" wrapText="1" indent="1"/>
    </xf>
    <xf numFmtId="0" fontId="1" fillId="12" borderId="1" xfId="17" applyBorder="1" applyAlignment="1">
      <alignment horizontal="left" vertical="top" wrapText="1" indent="1"/>
    </xf>
    <xf numFmtId="0" fontId="1" fillId="12" borderId="1" xfId="17" applyBorder="1" applyAlignment="1">
      <alignment horizontal="center" vertical="top" wrapText="1" indent="1"/>
    </xf>
    <xf numFmtId="0" fontId="1" fillId="4" borderId="1" xfId="4" applyBorder="1" applyAlignment="1">
      <alignment horizontal="center" vertical="top" wrapText="1"/>
    </xf>
    <xf numFmtId="0" fontId="1" fillId="15" borderId="1" xfId="20" applyBorder="1" applyAlignment="1">
      <alignment horizontal="center" vertical="top" wrapText="1"/>
    </xf>
    <xf numFmtId="0" fontId="1" fillId="16" borderId="1" xfId="21" applyBorder="1" applyAlignment="1">
      <alignment horizontal="center" vertical="top" wrapText="1"/>
    </xf>
    <xf numFmtId="0" fontId="17" fillId="21" borderId="0" xfId="18" applyFont="1" applyFill="1" applyAlignment="1">
      <alignment horizontal="center" wrapText="1"/>
    </xf>
    <xf numFmtId="0" fontId="1" fillId="7" borderId="1" xfId="16" applyBorder="1" applyAlignment="1">
      <alignment horizontal="center" vertical="top" wrapText="1"/>
    </xf>
    <xf numFmtId="0" fontId="1" fillId="12" borderId="1" xfId="17" applyBorder="1" applyAlignment="1">
      <alignment horizontal="center" vertical="top" wrapText="1"/>
    </xf>
    <xf numFmtId="0" fontId="1" fillId="7" borderId="3" xfId="16" applyBorder="1" applyAlignment="1">
      <alignment horizontal="center" vertical="top" wrapText="1"/>
    </xf>
    <xf numFmtId="0" fontId="1" fillId="7" borderId="12" xfId="16" applyBorder="1" applyAlignment="1">
      <alignment horizontal="center" vertical="top" wrapText="1"/>
    </xf>
    <xf numFmtId="0" fontId="13" fillId="0" borderId="1" xfId="0" applyFont="1" applyBorder="1" applyAlignment="1">
      <alignment horizontal="center" vertical="top" wrapText="1"/>
    </xf>
    <xf numFmtId="0" fontId="10" fillId="0" borderId="0" xfId="14" applyFill="1" applyBorder="1" applyAlignment="1">
      <alignment horizontal="center" vertical="top" wrapText="1"/>
    </xf>
    <xf numFmtId="0" fontId="1" fillId="0" borderId="10" xfId="15" applyFill="1" applyBorder="1" applyAlignment="1">
      <alignment horizontal="center" vertical="center" wrapText="1"/>
    </xf>
    <xf numFmtId="0" fontId="1" fillId="0" borderId="11" xfId="15" applyFill="1" applyBorder="1" applyAlignment="1">
      <alignment horizontal="center" vertical="center" wrapText="1"/>
    </xf>
    <xf numFmtId="0" fontId="1" fillId="0" borderId="9" xfId="15" applyFill="1" applyBorder="1" applyAlignment="1">
      <alignment horizontal="center" vertical="center" wrapText="1"/>
    </xf>
    <xf numFmtId="0" fontId="0" fillId="21" borderId="4" xfId="0" applyFill="1" applyBorder="1" applyAlignment="1">
      <alignment horizontal="center" wrapText="1"/>
    </xf>
    <xf numFmtId="0" fontId="0" fillId="21" borderId="2" xfId="0" applyFill="1" applyBorder="1" applyAlignment="1">
      <alignment horizontal="center" wrapText="1"/>
    </xf>
    <xf numFmtId="0" fontId="0" fillId="21" borderId="5" xfId="0" applyFill="1" applyBorder="1" applyAlignment="1">
      <alignment horizontal="center" wrapText="1"/>
    </xf>
    <xf numFmtId="0" fontId="13" fillId="21" borderId="10" xfId="0" applyFont="1" applyFill="1" applyBorder="1" applyAlignment="1">
      <alignment horizontal="center" wrapText="1"/>
    </xf>
    <xf numFmtId="0" fontId="13" fillId="21" borderId="11" xfId="0" applyFont="1" applyFill="1" applyBorder="1" applyAlignment="1">
      <alignment horizontal="center" wrapText="1"/>
    </xf>
    <xf numFmtId="0" fontId="13" fillId="21" borderId="9" xfId="0" applyFont="1" applyFill="1" applyBorder="1" applyAlignment="1">
      <alignment horizontal="center" wrapText="1"/>
    </xf>
    <xf numFmtId="0" fontId="0" fillId="0" borderId="3" xfId="0" applyBorder="1" applyAlignment="1">
      <alignment horizontal="left" wrapText="1"/>
    </xf>
    <xf numFmtId="0" fontId="0" fillId="0" borderId="15" xfId="0" applyBorder="1" applyAlignment="1">
      <alignment horizontal="left" wrapText="1"/>
    </xf>
    <xf numFmtId="0" fontId="0" fillId="0" borderId="12" xfId="0" applyBorder="1" applyAlignment="1">
      <alignment horizontal="left" wrapText="1"/>
    </xf>
    <xf numFmtId="0" fontId="0" fillId="21" borderId="6" xfId="0" applyFill="1" applyBorder="1" applyAlignment="1">
      <alignment horizontal="center" wrapText="1"/>
    </xf>
    <xf numFmtId="0" fontId="0" fillId="21" borderId="7" xfId="0" applyFill="1" applyBorder="1" applyAlignment="1">
      <alignment horizontal="center" wrapText="1"/>
    </xf>
    <xf numFmtId="0" fontId="0" fillId="21" borderId="8" xfId="0" applyFill="1" applyBorder="1" applyAlignment="1">
      <alignment horizontal="center" wrapText="1"/>
    </xf>
  </cellXfs>
  <cellStyles count="24">
    <cellStyle name="20% - Accent1" xfId="13" builtinId="30"/>
    <cellStyle name="20% - Accent2" xfId="15" builtinId="34"/>
    <cellStyle name="20% - Accent3" xfId="16" builtinId="38"/>
    <cellStyle name="20% - Accent4" xfId="17" builtinId="42"/>
    <cellStyle name="20% - Accent5" xfId="4" builtinId="46"/>
    <cellStyle name="20% - Accent6" xfId="20" builtinId="50"/>
    <cellStyle name="40% - Accent6" xfId="21" builtinId="51"/>
    <cellStyle name="60% - Accent4" xfId="3" builtinId="44" customBuiltin="1"/>
    <cellStyle name="60% - Accent5" xfId="19" builtinId="48"/>
    <cellStyle name="Accent2" xfId="14" builtinId="33"/>
    <cellStyle name="Accent5" xfId="18" builtinId="45"/>
    <cellStyle name="Accent6" xfId="23" builtinId="49"/>
    <cellStyle name="Comma" xfId="10" builtinId="3" customBuiltin="1"/>
    <cellStyle name="Date" xfId="12" xr:uid="{00000000-0005-0000-0000-000003000000}"/>
    <cellStyle name="Heading 1" xfId="5" builtinId="16" customBuiltin="1"/>
    <cellStyle name="Heading 2" xfId="6" builtinId="17" customBuiltin="1"/>
    <cellStyle name="Heading 3" xfId="7" builtinId="18" customBuiltin="1"/>
    <cellStyle name="Heading 4" xfId="2" builtinId="19" customBuiltin="1"/>
    <cellStyle name="Hyperlink" xfId="22" builtinId="8"/>
    <cellStyle name="Normal" xfId="0" builtinId="0" customBuiltin="1"/>
    <cellStyle name="Percent" xfId="11" builtinId="5" customBuiltin="1"/>
    <cellStyle name="Title" xfId="1" builtinId="15" customBuiltin="1"/>
    <cellStyle name="Total" xfId="8" builtinId="25" customBuiltin="1"/>
    <cellStyle name="Warning Text" xfId="9" builtinId="11" customBuiltin="1"/>
  </cellStyles>
  <dxfs count="60">
    <dxf>
      <font>
        <color rgb="FFDA0000"/>
      </font>
    </dxf>
    <dxf>
      <font>
        <color rgb="FFDA0000"/>
      </font>
    </dxf>
    <dxf>
      <font>
        <color rgb="FFDA0000"/>
      </font>
    </dxf>
    <dxf>
      <font>
        <color rgb="FFDA0000"/>
      </font>
    </dxf>
    <dxf>
      <fill>
        <patternFill>
          <bgColor rgb="FFFFC000"/>
        </patternFill>
      </fill>
    </dxf>
    <dxf>
      <fill>
        <patternFill>
          <bgColor rgb="FFFF0000"/>
        </patternFill>
      </fill>
    </dxf>
    <dxf>
      <fill>
        <patternFill>
          <bgColor rgb="FFFF0000"/>
        </patternFill>
      </fill>
    </dxf>
    <dxf>
      <numFmt numFmtId="8" formatCode="#,##0.00;[Red]\-#,##0.00"/>
      <fill>
        <patternFill patternType="solid">
          <fgColor indexed="64"/>
          <bgColor theme="9" tint="0.79998168889431442"/>
        </patternFill>
      </fill>
      <alignment horizontal="general" vertical="bottom" textRotation="0" wrapText="0" indent="0" justifyLastLine="0" shrinkToFit="0" readingOrder="0"/>
    </dxf>
    <dxf>
      <font>
        <strike val="0"/>
        <outline val="0"/>
        <shadow val="0"/>
        <u val="none"/>
        <vertAlign val="baseline"/>
        <sz val="11"/>
        <color theme="1"/>
        <name val="Gill Sans MT"/>
        <family val="2"/>
        <scheme val="minor"/>
      </font>
      <fill>
        <patternFill patternType="solid">
          <fgColor indexed="64"/>
          <bgColor theme="9" tint="0.79998168889431442"/>
        </patternFill>
      </fill>
      <alignment horizontal="general" vertical="bottom" textRotation="0" wrapText="0" indent="0" justifyLastLine="0" shrinkToFit="0" readingOrder="0"/>
      <protection locked="1" hidden="0"/>
    </dxf>
    <dxf>
      <numFmt numFmtId="8" formatCode="#,##0.00;[Red]\-#,##0.00"/>
      <fill>
        <patternFill patternType="solid">
          <fgColor indexed="64"/>
          <bgColor theme="9" tint="0.79998168889431442"/>
        </patternFill>
      </fill>
      <alignment horizontal="general" vertical="bottom" textRotation="0" wrapText="0" indent="0" justifyLastLine="0" shrinkToFit="0" readingOrder="0"/>
    </dxf>
    <dxf>
      <font>
        <strike val="0"/>
        <outline val="0"/>
        <shadow val="0"/>
        <u val="none"/>
        <vertAlign val="baseline"/>
        <sz val="11"/>
        <color theme="1"/>
        <name val="Gill Sans MT"/>
        <family val="2"/>
        <scheme val="minor"/>
      </font>
      <fill>
        <patternFill patternType="solid">
          <fgColor indexed="64"/>
          <bgColor theme="9" tint="0.79998168889431442"/>
        </patternFill>
      </fill>
      <alignment horizontal="general" vertical="bottom" textRotation="0" wrapText="0" indent="0" justifyLastLine="0" shrinkToFit="0" readingOrder="0"/>
      <protection locked="1" hidden="0"/>
    </dxf>
    <dxf>
      <font>
        <b/>
        <i val="0"/>
        <strike val="0"/>
        <condense val="0"/>
        <extend val="0"/>
        <outline val="0"/>
        <shadow val="0"/>
        <u val="none"/>
        <vertAlign val="baseline"/>
        <sz val="11"/>
        <color theme="1"/>
        <name val="Gill Sans MT"/>
        <family val="2"/>
        <scheme val="minor"/>
      </font>
      <numFmt numFmtId="8" formatCode="#,##0.00;[Red]\-#,##0.00"/>
      <fill>
        <patternFill patternType="solid">
          <fgColor indexed="64"/>
          <bgColor theme="9" tint="0.79998168889431442"/>
        </patternFill>
      </fill>
      <alignment horizontal="general" vertical="bottom" textRotation="0" wrapText="0" indent="0" justifyLastLine="0" shrinkToFit="0" readingOrder="0"/>
      <border diagonalUp="0" diagonalDown="0" outline="0">
        <left/>
        <right style="thin">
          <color indexed="64"/>
        </right>
        <top/>
        <bottom style="thin">
          <color indexed="64"/>
        </bottom>
      </border>
    </dxf>
    <dxf>
      <fill>
        <patternFill>
          <fgColor indexed="64"/>
          <bgColor theme="9" tint="0.79998168889431442"/>
        </patternFill>
      </fill>
      <alignment horizontal="general" vertical="bottom" textRotation="0" wrapText="0" indent="0" justifyLastLine="0" shrinkToFit="0" readingOrder="0"/>
      <border diagonalUp="0" diagonalDown="0" outline="0">
        <left/>
        <right style="thin">
          <color indexed="64"/>
        </right>
        <top/>
        <bottom/>
      </border>
      <protection locked="1" hidden="0"/>
    </dxf>
    <dxf>
      <font>
        <b/>
        <i val="0"/>
        <strike val="0"/>
        <condense val="0"/>
        <extend val="0"/>
        <outline val="0"/>
        <shadow val="0"/>
        <u val="none"/>
        <vertAlign val="baseline"/>
        <sz val="11"/>
        <color theme="1"/>
        <name val="Gill Sans MT"/>
        <family val="2"/>
        <scheme val="minor"/>
      </font>
      <fill>
        <patternFill patternType="solid">
          <fgColor indexed="64"/>
          <bgColor theme="9" tint="0.79998168889431442"/>
        </patternFill>
      </fill>
      <alignment horizontal="left" vertical="bottom" textRotation="0" wrapText="0" indent="0" justifyLastLine="0" shrinkToFit="0" readingOrder="0"/>
      <border diagonalUp="0" diagonalDown="0" outline="0">
        <left style="thin">
          <color indexed="64"/>
        </left>
        <right/>
        <top/>
        <bottom style="thin">
          <color indexed="64"/>
        </bottom>
      </border>
    </dxf>
    <dxf>
      <fill>
        <patternFill>
          <fgColor indexed="64"/>
          <bgColor theme="9" tint="0.79998168889431442"/>
        </patternFill>
      </fill>
      <alignment textRotation="0" wrapText="0" indent="0" justifyLastLine="0" shrinkToFit="0" readingOrder="0"/>
      <border diagonalUp="0" diagonalDown="0" outline="0">
        <left style="thin">
          <color indexed="64"/>
        </left>
        <right/>
        <top/>
        <bottom/>
      </border>
    </dxf>
    <dxf>
      <protection locked="1" hidden="0"/>
    </dxf>
    <dxf>
      <protection locked="1" hidden="0"/>
    </dxf>
    <dxf>
      <alignment vertical="center" textRotation="0" wrapText="0" indent="0" justifyLastLine="0" shrinkToFit="0" readingOrder="0"/>
      <protection locked="1" hidden="0"/>
    </dxf>
    <dxf>
      <font>
        <b/>
        <i val="0"/>
        <strike val="0"/>
        <condense val="0"/>
        <extend val="0"/>
        <outline val="0"/>
        <shadow val="0"/>
        <u val="none"/>
        <vertAlign val="baseline"/>
        <sz val="11"/>
        <color theme="1"/>
        <name val="Gill Sans MT"/>
        <family val="2"/>
        <scheme val="minor"/>
      </font>
      <fill>
        <patternFill patternType="solid">
          <fgColor indexed="64"/>
          <bgColor theme="9" tint="0.79998168889431442"/>
        </patternFill>
      </fill>
      <border diagonalUp="0" diagonalDown="0" outline="0">
        <left/>
        <right/>
        <top style="thin">
          <color indexed="64"/>
        </top>
        <bottom/>
      </border>
      <protection locked="1" hidden="1"/>
    </dxf>
    <dxf>
      <fill>
        <patternFill patternType="solid">
          <fgColor indexed="64"/>
          <bgColor theme="9" tint="0.79998168889431442"/>
        </patternFill>
      </fill>
      <alignment horizontal="right" vertical="bottom" textRotation="0" wrapText="0" indent="0" justifyLastLine="0" shrinkToFit="0" readingOrder="0"/>
      <protection locked="1" hidden="1"/>
    </dxf>
    <dxf>
      <font>
        <b/>
        <i val="0"/>
        <strike val="0"/>
        <condense val="0"/>
        <extend val="0"/>
        <outline val="0"/>
        <shadow val="0"/>
        <u val="none"/>
        <vertAlign val="baseline"/>
        <sz val="11"/>
        <color theme="1"/>
        <name val="Calibri"/>
        <family val="2"/>
        <scheme val="none"/>
      </font>
      <fill>
        <patternFill patternType="solid">
          <fgColor indexed="64"/>
          <bgColor theme="9" tint="0.79998168889431442"/>
        </patternFill>
      </fill>
      <alignment horizontal="general" vertical="center" textRotation="0" wrapText="1" indent="0" justifyLastLine="0" shrinkToFit="0" readingOrder="0"/>
      <border diagonalUp="0" diagonalDown="0" outline="0">
        <left/>
        <right/>
        <top style="thin">
          <color indexed="64"/>
        </top>
        <bottom/>
      </border>
      <protection locked="1" hidden="1"/>
    </dxf>
    <dxf>
      <font>
        <name val="Calibri"/>
        <family val="2"/>
        <scheme val="none"/>
      </font>
      <fill>
        <patternFill patternType="solid">
          <fgColor indexed="64"/>
          <bgColor theme="9" tint="0.79998168889431442"/>
        </patternFill>
      </fill>
      <alignment horizontal="general" vertical="center" textRotation="0" wrapText="1" indent="0" justifyLastLine="0" shrinkToFit="0" readingOrder="0"/>
      <protection locked="1" hidden="1"/>
    </dxf>
    <dxf>
      <border>
        <top style="thin">
          <color indexed="64"/>
        </top>
      </border>
    </dxf>
    <dxf>
      <font>
        <b/>
      </font>
      <fill>
        <patternFill patternType="solid">
          <fgColor indexed="64"/>
          <bgColor theme="9" tint="0.79998168889431442"/>
        </patternFill>
      </fill>
      <alignment horizontal="general" vertical="bottom" textRotation="0" wrapText="0" indent="0" justifyLastLine="0" shrinkToFit="0" readingOrder="0"/>
      <protection locked="1" hidden="1"/>
    </dxf>
    <dxf>
      <border diagonalUp="0" diagonalDown="0">
        <left style="thin">
          <color indexed="64"/>
        </left>
        <right style="thin">
          <color indexed="64"/>
        </right>
        <top style="thin">
          <color indexed="64"/>
        </top>
        <bottom style="thin">
          <color indexed="64"/>
        </bottom>
      </border>
    </dxf>
    <dxf>
      <fill>
        <patternFill patternType="solid">
          <fgColor indexed="64"/>
          <bgColor theme="9" tint="0.79998168889431442"/>
        </patternFill>
      </fill>
      <alignment horizontal="general" vertical="bottom" textRotation="0" wrapText="0" indent="0" justifyLastLine="0" shrinkToFit="0" readingOrder="0"/>
      <protection locked="1" hidden="1"/>
    </dxf>
    <dxf>
      <border>
        <bottom style="thin">
          <color indexed="64"/>
        </bottom>
      </border>
    </dxf>
    <dxf>
      <font>
        <b/>
        <i val="0"/>
        <strike val="0"/>
        <condense val="0"/>
        <extend val="0"/>
        <outline val="0"/>
        <shadow val="0"/>
        <u val="none"/>
        <vertAlign val="baseline"/>
        <sz val="11"/>
        <color theme="1" tint="4.9989318521683403E-2"/>
        <name val="Gill Sans MT"/>
        <family val="2"/>
        <scheme val="major"/>
      </font>
      <border diagonalUp="0" diagonalDown="0" outline="0">
        <left/>
        <right/>
        <top/>
        <bottom/>
      </border>
      <protection locked="1" hidden="1"/>
    </dxf>
    <dxf>
      <font>
        <b/>
        <i val="0"/>
        <strike val="0"/>
        <condense val="0"/>
        <extend val="0"/>
        <outline val="0"/>
        <shadow val="0"/>
        <u val="none"/>
        <vertAlign val="baseline"/>
        <sz val="11"/>
        <color theme="1"/>
        <name val="Gill Sans MT"/>
        <family val="2"/>
        <scheme val="minor"/>
      </font>
      <numFmt numFmtId="8" formatCode="#,##0.00;[Red]\-#,##0.00"/>
      <fill>
        <patternFill patternType="solid">
          <fgColor indexed="64"/>
          <bgColor theme="9" tint="0.79998168889431442"/>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numFmt numFmtId="8" formatCode="#,##0.00;[Red]\-#,##0.00"/>
      <fill>
        <patternFill patternType="solid">
          <fgColor indexed="64"/>
          <bgColor theme="9" tint="0.79998168889431442"/>
        </patternFill>
      </fill>
      <alignment horizontal="general" vertical="bottom" textRotation="0" wrapText="0" indent="0" justifyLastLine="0" shrinkToFit="0" readingOrder="0"/>
      <protection locked="1" hidden="1"/>
    </dxf>
    <dxf>
      <font>
        <b/>
        <i val="0"/>
        <strike val="0"/>
        <condense val="0"/>
        <extend val="0"/>
        <outline val="0"/>
        <shadow val="0"/>
        <u val="none"/>
        <vertAlign val="baseline"/>
        <sz val="11"/>
        <color theme="1"/>
        <name val="Gill Sans MT"/>
        <family val="2"/>
        <scheme val="minor"/>
      </font>
      <numFmt numFmtId="8" formatCode="#,##0.00;[Red]\-#,##0.00"/>
      <fill>
        <patternFill patternType="solid">
          <fgColor indexed="64"/>
          <bgColor theme="9" tint="0.79998168889431442"/>
        </patternFill>
      </fill>
      <alignment horizontal="right" vertical="bottom"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theme="1"/>
        <name val="Gill Sans MT"/>
        <family val="2"/>
        <scheme val="minor"/>
      </font>
      <numFmt numFmtId="8" formatCode="#,##0.00;[Red]\-#,##0.00"/>
      <fill>
        <patternFill patternType="solid">
          <fgColor indexed="64"/>
          <bgColor theme="9" tint="0.79998168889431442"/>
        </patternFill>
      </fill>
      <alignment horizontal="right" vertical="bottom" textRotation="0" wrapText="0" indent="0" justifyLastLine="0" shrinkToFit="0" readingOrder="0"/>
      <border diagonalUp="0" diagonalDown="0" outline="0">
        <left/>
        <right/>
        <top style="thin">
          <color indexed="64"/>
        </top>
        <bottom style="thin">
          <color indexed="64"/>
        </bottom>
      </border>
    </dxf>
    <dxf>
      <numFmt numFmtId="8" formatCode="#,##0.00;[Red]\-#,##0.00"/>
      <fill>
        <patternFill>
          <fgColor indexed="64"/>
          <bgColor theme="9" tint="0.79998168889431442"/>
        </patternFill>
      </fill>
      <protection locked="1" hidden="1"/>
    </dxf>
    <dxf>
      <font>
        <b/>
        <i val="0"/>
        <strike val="0"/>
        <condense val="0"/>
        <extend val="0"/>
        <outline val="0"/>
        <shadow val="0"/>
        <u val="none"/>
        <vertAlign val="baseline"/>
        <sz val="11"/>
        <color theme="1"/>
        <name val="Gill Sans MT"/>
        <family val="2"/>
        <scheme val="minor"/>
      </font>
      <numFmt numFmtId="8" formatCode="#,##0.00;[Red]\-#,##0.00"/>
      <fill>
        <patternFill patternType="solid">
          <fgColor indexed="64"/>
          <bgColor theme="9" tint="0.79998168889431442"/>
        </patternFill>
      </fill>
      <alignment horizontal="right" vertical="bottom" textRotation="0" wrapText="0" indent="0" justifyLastLine="0" shrinkToFit="0" readingOrder="0"/>
      <border diagonalUp="0" diagonalDown="0" outline="0">
        <left/>
        <right/>
        <top style="thin">
          <color indexed="64"/>
        </top>
        <bottom style="thin">
          <color indexed="64"/>
        </bottom>
      </border>
    </dxf>
    <dxf>
      <fill>
        <patternFill>
          <fgColor indexed="64"/>
          <bgColor theme="9" tint="0.79998168889431442"/>
        </patternFill>
      </fill>
      <alignment horizontal="general" vertical="bottom" textRotation="0" wrapText="0" indent="0" justifyLastLine="0" shrinkToFit="0" readingOrder="0"/>
      <protection locked="1" hidden="1"/>
    </dxf>
    <dxf>
      <font>
        <b/>
        <i val="0"/>
        <strike val="0"/>
        <condense val="0"/>
        <extend val="0"/>
        <outline val="0"/>
        <shadow val="0"/>
        <u val="none"/>
        <vertAlign val="baseline"/>
        <sz val="11"/>
        <color theme="1"/>
        <name val="Gill Sans MT"/>
        <family val="2"/>
        <scheme val="minor"/>
      </font>
      <fill>
        <patternFill patternType="solid">
          <fgColor indexed="64"/>
          <bgColor theme="9" tint="0.79998168889431442"/>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protection locked="1" hidden="1"/>
    </dxf>
    <dxf>
      <fill>
        <patternFill>
          <fgColor indexed="64"/>
          <bgColor theme="9" tint="0.79998168889431442"/>
        </patternFill>
      </fill>
      <alignment horizontal="general" textRotation="0" indent="0" justifyLastLine="0" shrinkToFit="0" readingOrder="0"/>
      <protection locked="1" hidden="1"/>
    </dxf>
    <dxf>
      <border>
        <top style="thin">
          <color indexed="64"/>
        </top>
      </border>
    </dxf>
    <dxf>
      <font>
        <b/>
      </font>
      <fill>
        <patternFill patternType="solid">
          <fgColor indexed="64"/>
          <bgColor theme="9" tint="0.79998168889431442"/>
        </patternFill>
      </fill>
      <border diagonalUp="0" diagonalDown="0">
        <left style="thin">
          <color indexed="64"/>
        </left>
        <right style="thin">
          <color indexed="64"/>
        </right>
        <top/>
        <bottom/>
        <vertical style="thin">
          <color indexed="64"/>
        </vertical>
        <horizontal style="thin">
          <color indexed="64"/>
        </horizontal>
      </border>
      <protection locked="1" hidden="1"/>
    </dxf>
    <dxf>
      <border diagonalUp="0" diagonalDown="0">
        <left style="thin">
          <color indexed="64"/>
        </left>
        <right style="thin">
          <color indexed="64"/>
        </right>
        <top style="thin">
          <color indexed="64"/>
        </top>
        <bottom style="thin">
          <color indexed="64"/>
        </bottom>
      </border>
    </dxf>
    <dxf>
      <fill>
        <patternFill>
          <fgColor indexed="64"/>
          <bgColor theme="9" tint="0.79998168889431442"/>
        </patternFill>
      </fill>
      <protection locked="1" hidden="1"/>
    </dxf>
    <dxf>
      <font>
        <b/>
      </font>
      <border diagonalUp="0" diagonalDown="0">
        <left style="thin">
          <color indexed="64"/>
        </left>
        <right style="thin">
          <color indexed="64"/>
        </right>
        <top/>
        <bottom/>
        <vertical style="thin">
          <color indexed="64"/>
        </vertical>
        <horizontal style="thin">
          <color indexed="64"/>
        </horizontal>
      </border>
      <protection locked="1" hidden="1"/>
    </dxf>
    <dxf>
      <font>
        <b val="0"/>
      </font>
      <numFmt numFmtId="1" formatCode="0"/>
    </dxf>
    <dxf>
      <font>
        <b val="0"/>
        <i val="0"/>
        <strike val="0"/>
        <condense val="0"/>
        <extend val="0"/>
        <outline val="0"/>
        <shadow val="0"/>
        <u val="none"/>
        <vertAlign val="baseline"/>
        <sz val="11"/>
        <color theme="1"/>
        <name val="Gill Sans MT"/>
        <family val="2"/>
        <scheme val="minor"/>
      </font>
    </dxf>
    <dxf>
      <font>
        <b val="0"/>
        <i val="0"/>
        <strike val="0"/>
        <condense val="0"/>
        <extend val="0"/>
        <outline val="0"/>
        <shadow val="0"/>
        <u val="none"/>
        <vertAlign val="baseline"/>
        <sz val="11"/>
        <color theme="1"/>
        <name val="Gill Sans MT"/>
        <family val="2"/>
        <scheme val="minor"/>
      </font>
      <alignment horizontal="left"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font>
    </dxf>
    <dxf>
      <font>
        <b/>
        <strike val="0"/>
        <outline val="0"/>
        <shadow val="0"/>
        <u val="none"/>
        <vertAlign val="baseline"/>
        <sz val="11"/>
        <color auto="1"/>
        <name val="Gill Sans MT"/>
        <family val="2"/>
        <scheme val="minor"/>
      </font>
    </dxf>
    <dxf>
      <font>
        <strike val="0"/>
        <outline val="0"/>
        <shadow val="0"/>
        <u val="none"/>
        <vertAlign val="baseline"/>
        <sz val="11"/>
        <name val="Gill Sans MT"/>
        <family val="2"/>
        <scheme val="minor"/>
      </font>
      <numFmt numFmtId="8" formatCode="#,##0.00;[Red]\-#,##0.00"/>
    </dxf>
    <dxf>
      <font>
        <strike val="0"/>
        <outline val="0"/>
        <shadow val="0"/>
        <u val="none"/>
        <vertAlign val="baseline"/>
        <sz val="11"/>
        <name val="Gill Sans MT"/>
        <family val="2"/>
        <scheme val="minor"/>
      </font>
      <numFmt numFmtId="8" formatCode="#,##0.00;[Red]\-#,##0.00"/>
    </dxf>
    <dxf>
      <font>
        <strike val="0"/>
        <outline val="0"/>
        <shadow val="0"/>
        <u val="none"/>
        <vertAlign val="baseline"/>
        <sz val="11"/>
        <name val="Gill Sans MT"/>
        <family val="2"/>
        <scheme val="minor"/>
      </font>
    </dxf>
    <dxf>
      <font>
        <strike val="0"/>
        <outline val="0"/>
        <shadow val="0"/>
        <u val="none"/>
        <vertAlign val="baseline"/>
        <sz val="11"/>
        <name val="Gill Sans MT"/>
        <family val="2"/>
        <scheme val="minor"/>
      </font>
    </dxf>
    <dxf>
      <font>
        <b/>
        <i val="0"/>
        <strike val="0"/>
        <condense val="0"/>
        <extend val="0"/>
        <outline val="0"/>
        <shadow val="0"/>
        <u val="none"/>
        <vertAlign val="baseline"/>
        <sz val="11"/>
        <color theme="1"/>
        <name val="Gill Sans MT"/>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Gill Sans MT"/>
        <family val="2"/>
        <scheme val="minor"/>
      </font>
    </dxf>
    <dxf>
      <font>
        <strike val="0"/>
        <outline val="0"/>
        <shadow val="0"/>
        <u val="none"/>
        <vertAlign val="baseline"/>
        <sz val="11"/>
        <color auto="1"/>
        <name val="Gill Sans MT"/>
        <family val="2"/>
        <scheme val="minor"/>
      </font>
    </dxf>
    <dxf>
      <fill>
        <patternFill>
          <bgColor theme="5" tint="0.79998168889431442"/>
        </patternFill>
      </fill>
    </dxf>
    <dxf>
      <font>
        <b val="0"/>
        <i val="0"/>
        <color theme="1"/>
      </font>
      <fill>
        <patternFill patternType="solid">
          <fgColor theme="4"/>
          <bgColor theme="5" tint="0.79998168889431442"/>
        </patternFill>
      </fill>
      <border>
        <top style="thin">
          <color theme="0"/>
        </top>
      </border>
    </dxf>
    <dxf>
      <font>
        <color theme="3"/>
      </font>
      <fill>
        <patternFill patternType="solid">
          <fgColor theme="4"/>
          <bgColor theme="7" tint="0.39994506668294322"/>
        </patternFill>
      </fill>
      <border>
        <bottom style="thin">
          <color theme="0"/>
        </bottom>
      </border>
    </dxf>
    <dxf>
      <font>
        <b val="0"/>
        <i val="0"/>
        <color theme="1"/>
      </font>
      <fill>
        <patternFill patternType="solid">
          <fgColor auto="1"/>
          <bgColor theme="6" tint="0.79995117038483843"/>
        </patternFill>
      </fill>
      <border>
        <left style="thin">
          <color theme="0"/>
        </left>
        <right style="thin">
          <color theme="0"/>
        </right>
        <top style="thin">
          <color theme="0"/>
        </top>
        <bottom style="thin">
          <color theme="0"/>
        </bottom>
        <vertical style="thin">
          <color theme="0"/>
        </vertical>
        <horizontal style="thin">
          <color theme="0"/>
        </horizontal>
      </border>
    </dxf>
  </dxfs>
  <tableStyles count="1" defaultTableStyle="Monthly Budget" defaultPivotStyle="PivotStyleLight16">
    <tableStyle name="Monthly Budget" pivot="0" count="4" xr9:uid="{00000000-0011-0000-FFFF-FFFF00000000}">
      <tableStyleElement type="wholeTable" dxfId="59"/>
      <tableStyleElement type="headerRow" dxfId="58"/>
      <tableStyleElement type="totalRow" dxfId="57"/>
      <tableStyleElement type="lastColumn" dxfId="56"/>
    </tableStyle>
  </tableStyles>
  <colors>
    <mruColors>
      <color rgb="FFE9E9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Child Care Monthly Budget</a:t>
            </a:r>
            <a:r>
              <a:rPr lang="en-US" baseline="0"/>
              <a:t> by enrolment percentages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'Monthly Budget Summary'!$A$6</c:f>
              <c:strCache>
                <c:ptCount val="1"/>
                <c:pt idx="0">
                  <c:v>Total Revenue</c:v>
                </c:pt>
              </c:strCache>
            </c:strRef>
          </c:tx>
          <c:spPr>
            <a:solidFill>
              <a:schemeClr val="accent4">
                <a:shade val="76000"/>
              </a:schemeClr>
            </a:solidFill>
            <a:ln>
              <a:noFill/>
            </a:ln>
            <a:effectLst/>
          </c:spPr>
          <c:invertIfNegative val="0"/>
          <c:cat>
            <c:strRef>
              <c:f>'Monthly Budget Summary'!$B$5:$E$5</c:f>
              <c:strCache>
                <c:ptCount val="4"/>
                <c:pt idx="0">
                  <c:v>ESTIMATED (100% Enrolment)</c:v>
                </c:pt>
                <c:pt idx="1">
                  <c:v>70% Enrolment</c:v>
                </c:pt>
                <c:pt idx="2">
                  <c:v>85% Enrolment</c:v>
                </c:pt>
                <c:pt idx="3">
                  <c:v>95% Enrolment</c:v>
                </c:pt>
              </c:strCache>
            </c:strRef>
          </c:cat>
          <c:val>
            <c:numRef>
              <c:f>'Monthly Budget Summary'!$B$6:$E$6</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0-CF8A-409B-9DC2-3B79BAD6CE63}"/>
            </c:ext>
          </c:extLst>
        </c:ser>
        <c:ser>
          <c:idx val="1"/>
          <c:order val="1"/>
          <c:tx>
            <c:strRef>
              <c:f>'Monthly Budget Summary'!$A$7</c:f>
              <c:strCache>
                <c:ptCount val="1"/>
                <c:pt idx="0">
                  <c:v>Total Expenses</c:v>
                </c:pt>
              </c:strCache>
            </c:strRef>
          </c:tx>
          <c:spPr>
            <a:solidFill>
              <a:schemeClr val="accent4">
                <a:tint val="77000"/>
              </a:schemeClr>
            </a:solidFill>
            <a:ln>
              <a:noFill/>
            </a:ln>
            <a:effectLst/>
          </c:spPr>
          <c:invertIfNegative val="0"/>
          <c:cat>
            <c:strRef>
              <c:f>'Monthly Budget Summary'!$B$5:$E$5</c:f>
              <c:strCache>
                <c:ptCount val="4"/>
                <c:pt idx="0">
                  <c:v>ESTIMATED (100% Enrolment)</c:v>
                </c:pt>
                <c:pt idx="1">
                  <c:v>70% Enrolment</c:v>
                </c:pt>
                <c:pt idx="2">
                  <c:v>85% Enrolment</c:v>
                </c:pt>
                <c:pt idx="3">
                  <c:v>95% Enrolment</c:v>
                </c:pt>
              </c:strCache>
            </c:strRef>
          </c:cat>
          <c:val>
            <c:numRef>
              <c:f>'Monthly Budget Summary'!$B$7:$E$7</c:f>
              <c:numCache>
                <c:formatCode>#,##0.00_);[Red]\(#,##0.00\)</c:formatCode>
                <c:ptCount val="4"/>
                <c:pt idx="0">
                  <c:v>0</c:v>
                </c:pt>
                <c:pt idx="1">
                  <c:v>0</c:v>
                </c:pt>
                <c:pt idx="2">
                  <c:v>0</c:v>
                </c:pt>
                <c:pt idx="3">
                  <c:v>0</c:v>
                </c:pt>
              </c:numCache>
            </c:numRef>
          </c:val>
          <c:extLst>
            <c:ext xmlns:c16="http://schemas.microsoft.com/office/drawing/2014/chart" uri="{C3380CC4-5D6E-409C-BE32-E72D297353CC}">
              <c16:uniqueId val="{00000001-CF8A-409B-9DC2-3B79BAD6CE63}"/>
            </c:ext>
          </c:extLst>
        </c:ser>
        <c:dLbls>
          <c:showLegendKey val="0"/>
          <c:showVal val="0"/>
          <c:showCatName val="0"/>
          <c:showSerName val="0"/>
          <c:showPercent val="0"/>
          <c:showBubbleSize val="0"/>
        </c:dLbls>
        <c:gapWidth val="219"/>
        <c:axId val="664229968"/>
        <c:axId val="664231408"/>
      </c:barChart>
      <c:catAx>
        <c:axId val="664229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231408"/>
        <c:crosses val="autoZero"/>
        <c:auto val="1"/>
        <c:lblAlgn val="ctr"/>
        <c:lblOffset val="100"/>
        <c:noMultiLvlLbl val="0"/>
      </c:catAx>
      <c:valAx>
        <c:axId val="664231408"/>
        <c:scaling>
          <c:orientation val="minMax"/>
        </c:scaling>
        <c:delete val="0"/>
        <c:axPos val="l"/>
        <c:majorGridlines>
          <c:spPr>
            <a:ln w="9525" cap="flat" cmpd="sng" algn="ctr">
              <a:solidFill>
                <a:schemeClr val="tx1">
                  <a:lumMod val="15000"/>
                  <a:lumOff val="85000"/>
                </a:schemeClr>
              </a:solidFill>
              <a:round/>
            </a:ln>
            <a:effectLst/>
          </c:spPr>
        </c:majorGridlines>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22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Child Care Facility Space Capacity by Children Enrolled and Age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'Space Enrollment Summary'!$D$5</c:f>
              <c:strCache>
                <c:ptCount val="1"/>
                <c:pt idx="0">
                  <c:v>Number of children enrolled</c:v>
                </c:pt>
              </c:strCache>
            </c:strRef>
          </c:tx>
          <c:spPr>
            <a:solidFill>
              <a:schemeClr val="accent4"/>
            </a:solidFill>
            <a:ln>
              <a:noFill/>
            </a:ln>
            <a:effectLst/>
          </c:spPr>
          <c:invertIfNegative val="0"/>
          <c:cat>
            <c:strRef>
              <c:f>'Space Enrollment Summary'!$C$6:$C$11</c:f>
              <c:strCache>
                <c:ptCount val="6"/>
                <c:pt idx="0">
                  <c:v>0-18 Months</c:v>
                </c:pt>
                <c:pt idx="1">
                  <c:v>18-36 Months</c:v>
                </c:pt>
                <c:pt idx="2">
                  <c:v>3 Years to Kindergarten</c:v>
                </c:pt>
                <c:pt idx="3">
                  <c:v>Kindergarten</c:v>
                </c:pt>
                <c:pt idx="4">
                  <c:v>Grade 1 to Age 12</c:v>
                </c:pt>
                <c:pt idx="5">
                  <c:v>Preschool</c:v>
                </c:pt>
              </c:strCache>
            </c:strRef>
          </c:cat>
          <c:val>
            <c:numRef>
              <c:f>'Space Enrollment Summary'!$D$6:$D$11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E823-471E-805E-274858D5986D}"/>
            </c:ext>
          </c:extLst>
        </c:ser>
        <c:dLbls>
          <c:showLegendKey val="0"/>
          <c:showVal val="0"/>
          <c:showCatName val="0"/>
          <c:showSerName val="0"/>
          <c:showPercent val="0"/>
          <c:showBubbleSize val="0"/>
        </c:dLbls>
        <c:gapWidth val="150"/>
        <c:axId val="685631376"/>
        <c:axId val="685626576"/>
      </c:barChart>
      <c:catAx>
        <c:axId val="68563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626576"/>
        <c:crosses val="autoZero"/>
        <c:auto val="1"/>
        <c:lblAlgn val="ctr"/>
        <c:lblOffset val="100"/>
        <c:noMultiLvlLbl val="0"/>
      </c:catAx>
      <c:valAx>
        <c:axId val="685626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631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8467</xdr:colOff>
      <xdr:row>1</xdr:row>
      <xdr:rowOff>59267</xdr:rowOff>
    </xdr:from>
    <xdr:to>
      <xdr:col>7</xdr:col>
      <xdr:colOff>1930400</xdr:colOff>
      <xdr:row>12</xdr:row>
      <xdr:rowOff>16933</xdr:rowOff>
    </xdr:to>
    <xdr:sp macro="" textlink="">
      <xdr:nvSpPr>
        <xdr:cNvPr id="2" name="TextBox 1">
          <a:extLst>
            <a:ext uri="{FF2B5EF4-FFF2-40B4-BE49-F238E27FC236}">
              <a16:creationId xmlns:a16="http://schemas.microsoft.com/office/drawing/2014/main" id="{41A452DE-46D3-59EC-BF92-0E3F930DBFFE}"/>
            </a:ext>
          </a:extLst>
        </xdr:cNvPr>
        <xdr:cNvSpPr txBox="1"/>
      </xdr:nvSpPr>
      <xdr:spPr>
        <a:xfrm>
          <a:off x="618067" y="304800"/>
          <a:ext cx="13462000" cy="26585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Overview: Budget Tool for New Child Care Providers</a:t>
          </a:r>
        </a:p>
        <a:p>
          <a:endParaRPr lang="en-US" sz="1400"/>
        </a:p>
        <a:p>
          <a:r>
            <a:rPr lang="en-US" sz="1400"/>
            <a:t>The ECC Budget Tool is designed to assist new child care providers in estimating potential costs and revenue streams associated with opening a new child care center. This tool allows providers to make more informed financial decisions by projecting budgets based on enrollment capacities and other key factors.</a:t>
          </a:r>
        </a:p>
        <a:p>
          <a:endParaRPr lang="en-US" sz="1400"/>
        </a:p>
        <a:p>
          <a:r>
            <a:rPr lang="en-US" sz="1400" b="1"/>
            <a:t>Instructions</a:t>
          </a:r>
          <a:r>
            <a:rPr lang="en-US" sz="1400"/>
            <a:t>:</a:t>
          </a:r>
        </a:p>
        <a:p>
          <a:r>
            <a:rPr lang="en-US" sz="1400"/>
            <a:t>1. Form Tab: Only input data in the *yellow highlighted sections* of this tab. These entries will feed into the budget calculations and projections. Do not edit the greyed</a:t>
          </a:r>
          <a:r>
            <a:rPr lang="en-US" sz="1400" baseline="0"/>
            <a:t> out cells. </a:t>
          </a:r>
          <a:endParaRPr lang="en-US" sz="1400"/>
        </a:p>
        <a:p>
          <a:r>
            <a:rPr lang="en-US" sz="1400"/>
            <a:t>2. Summary Tabs: Review the summary tabs to</a:t>
          </a:r>
          <a:r>
            <a:rPr lang="en-US" sz="1400" baseline="0"/>
            <a:t> </a:t>
          </a:r>
          <a:r>
            <a:rPr lang="en-US" sz="1400"/>
            <a:t>gain an overview of potential costs and revenues based on different estimated enrollment figures.</a:t>
          </a:r>
        </a:p>
        <a:p>
          <a:r>
            <a:rPr lang="en-US" sz="1400"/>
            <a:t>3. Detailed Calculation Tabs: These tabs provide in-depth breakdowns of costs and revenue projections. Use these for a granular view of expenses and income streams.</a:t>
          </a:r>
        </a:p>
        <a:p>
          <a:endParaRPr lang="en-US" sz="1400"/>
        </a:p>
        <a:p>
          <a:r>
            <a:rPr lang="en-US" sz="1400"/>
            <a:t>This tool serves as a valuable resource for understanding the financial requirements and potential earnings for a child care center, helping you plan effectively for long-term success.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281940</xdr:colOff>
      <xdr:row>0</xdr:row>
      <xdr:rowOff>392430</xdr:rowOff>
    </xdr:from>
    <xdr:to>
      <xdr:col>15</xdr:col>
      <xdr:colOff>312420</xdr:colOff>
      <xdr:row>16</xdr:row>
      <xdr:rowOff>114300</xdr:rowOff>
    </xdr:to>
    <xdr:graphicFrame macro="">
      <xdr:nvGraphicFramePr>
        <xdr:cNvPr id="5" name="Chart 4">
          <a:extLst>
            <a:ext uri="{FF2B5EF4-FFF2-40B4-BE49-F238E27FC236}">
              <a16:creationId xmlns:a16="http://schemas.microsoft.com/office/drawing/2014/main" id="{DC748C6D-0AC4-3352-7EF1-BD6934E7A0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38100</xdr:colOff>
      <xdr:row>1</xdr:row>
      <xdr:rowOff>171450</xdr:rowOff>
    </xdr:from>
    <xdr:to>
      <xdr:col>17</xdr:col>
      <xdr:colOff>388620</xdr:colOff>
      <xdr:row>16</xdr:row>
      <xdr:rowOff>30480</xdr:rowOff>
    </xdr:to>
    <xdr:graphicFrame macro="">
      <xdr:nvGraphicFramePr>
        <xdr:cNvPr id="6" name="Chart 5">
          <a:extLst>
            <a:ext uri="{FF2B5EF4-FFF2-40B4-BE49-F238E27FC236}">
              <a16:creationId xmlns:a16="http://schemas.microsoft.com/office/drawing/2014/main" id="{8A5FE5B1-1312-5491-6F66-5FC2C3EDEB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13</xdr:col>
      <xdr:colOff>506112</xdr:colOff>
      <xdr:row>37</xdr:row>
      <xdr:rowOff>144026</xdr:rowOff>
    </xdr:to>
    <xdr:pic>
      <xdr:nvPicPr>
        <xdr:cNvPr id="2" name="Picture 1">
          <a:extLst>
            <a:ext uri="{FF2B5EF4-FFF2-40B4-BE49-F238E27FC236}">
              <a16:creationId xmlns:a16="http://schemas.microsoft.com/office/drawing/2014/main" id="{BF4AAB02-16FB-0CC8-5A64-8BDCBFEB0813}"/>
            </a:ext>
          </a:extLst>
        </xdr:cNvPr>
        <xdr:cNvPicPr>
          <a:picLocks noChangeAspect="1"/>
        </xdr:cNvPicPr>
      </xdr:nvPicPr>
      <xdr:blipFill>
        <a:blip xmlns:r="http://schemas.openxmlformats.org/officeDocument/2006/relationships" r:embed="rId1"/>
        <a:stretch>
          <a:fillRect/>
        </a:stretch>
      </xdr:blipFill>
      <xdr:spPr>
        <a:xfrm>
          <a:off x="200025" y="0"/>
          <a:ext cx="9221487" cy="82498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317635</xdr:colOff>
      <xdr:row>15</xdr:row>
      <xdr:rowOff>38552</xdr:rowOff>
    </xdr:to>
    <xdr:pic>
      <xdr:nvPicPr>
        <xdr:cNvPr id="2" name="Picture 1">
          <a:extLst>
            <a:ext uri="{FF2B5EF4-FFF2-40B4-BE49-F238E27FC236}">
              <a16:creationId xmlns:a16="http://schemas.microsoft.com/office/drawing/2014/main" id="{C4AD52A1-E0E4-418D-A3AF-3A8D5C3E2218}"/>
            </a:ext>
          </a:extLst>
        </xdr:cNvPr>
        <xdr:cNvPicPr>
          <a:picLocks noChangeAspect="1"/>
        </xdr:cNvPicPr>
      </xdr:nvPicPr>
      <xdr:blipFill>
        <a:blip xmlns:r="http://schemas.openxmlformats.org/officeDocument/2006/relationships" r:embed="rId1"/>
        <a:stretch>
          <a:fillRect/>
        </a:stretch>
      </xdr:blipFill>
      <xdr:spPr>
        <a:xfrm>
          <a:off x="0" y="228600"/>
          <a:ext cx="10071235" cy="32389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CCMA\Projects\Calculator-estimator%20for%20new%20child%20care%20facilities\Interim%20Expenses%20Lookup\20260603%20Budget%20Tool%20Edits\Child%20Care%20Budget%20Tool%20-%202026%20(Unlocked%20Internal).xlsx" TargetMode="External"/><Relationship Id="rId1" Type="http://schemas.openxmlformats.org/officeDocument/2006/relationships/externalLinkPath" Target="file:///C:\Users\JMISCHUD\AppData\Local\Microsoft\Windows\INetCache\Content.Outlook\JMLLRO78\Child%20Care%20Budget%20Tool%20-%202026%20(Unlocked%20Inter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8D0AD3-EE7F-49A5-B885-B7CA8B2E7E6C}" name="Table1" displayName="Table1" ref="A5:E9" totalsRowShown="0" headerRowDxfId="55" dataDxfId="54" tableBorderDxfId="53">
  <autoFilter ref="A5:E9" xr:uid="{0F8D0AD3-EE7F-49A5-B885-B7CA8B2E7E6C}"/>
  <tableColumns count="5">
    <tableColumn id="1" xr3:uid="{6A3571F9-64DA-4605-93FA-5D613320872C}" name="Budget Totals" dataDxfId="52"/>
    <tableColumn id="2" xr3:uid="{27B93089-0F69-4513-803E-7D0B12F12BBD}" name="ESTIMATED (100% Enrolment)" dataDxfId="51"/>
    <tableColumn id="3" xr3:uid="{9989AF22-6BBA-4580-9C0F-723EB1BE302A}" name="70% Enrolment" dataDxfId="50"/>
    <tableColumn id="4" xr3:uid="{10864215-FC9D-4DDC-BDDC-EBBF69165C79}" name="85% Enrolment" dataDxfId="49">
      <calculatedColumnFormula>Income[[#Totals],[85% enrolment]]</calculatedColumnFormula>
    </tableColumn>
    <tableColumn id="5" xr3:uid="{B2A3AF89-178A-49C7-AA79-92E43759D907}" name="95% Enrolment" dataDxfId="48">
      <calculatedColumnFormula>Income[[#Totals],[95% enrolment]]</calculatedColumnFormula>
    </tableColumn>
  </tableColumns>
  <tableStyleInfo name="Monthly Budge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9EA405-256A-467B-8237-F4F9C1CC0485}" name="Table13" displayName="Table13" ref="B5:D11" totalsRowShown="0" headerRowDxfId="47" dataDxfId="46" tableBorderDxfId="45">
  <autoFilter ref="B5:D11" xr:uid="{0F8D0AD3-EE7F-49A5-B885-B7CA8B2E7E6C}"/>
  <tableColumns count="3">
    <tableColumn id="2" xr3:uid="{AB660084-33C1-46B6-B746-575A1644F21F}" name="Age categories reference" dataDxfId="44"/>
    <tableColumn id="1" xr3:uid="{24C5845B-BF1E-4EC2-B9C1-792458D6789C}" name="Actual age categories" dataDxfId="43"/>
    <tableColumn id="4" xr3:uid="{AC2630D4-AC80-493B-BB68-4084A7DE6E62}" name="Number of children enrolled" dataDxfId="42">
      <calculatedColumnFormula>Form!G21</calculatedColumnFormula>
    </tableColumn>
  </tableColumns>
  <tableStyleInfo name="Monthly Budge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ncome" displayName="Income" ref="B3:F9" totalsRowCount="1" headerRowDxfId="41" dataDxfId="40" totalsRowDxfId="38" tableBorderDxfId="39" totalsRowBorderDxfId="37">
  <autoFilter ref="B3:F8" xr:uid="{00000000-0009-0000-0100-000003000000}"/>
  <tableColumns count="5">
    <tableColumn id="1" xr3:uid="{00000000-0010-0000-0200-000001000000}" name="INCOME ($)" totalsRowLabel="Total Income" dataDxfId="36" totalsRowDxfId="35"/>
    <tableColumn id="2" xr3:uid="{00000000-0010-0000-0200-000002000000}" name="ESTIMATED (100% Enrolment)" totalsRowFunction="sum" dataDxfId="34" totalsRowDxfId="33" dataCellStyle="Comma"/>
    <tableColumn id="6" xr3:uid="{A0F1647E-FA84-493D-998E-AD8B78E68E8F}" name="70% enrolment" totalsRowFunction="sum" dataDxfId="32" totalsRowDxfId="31">
      <calculatedColumnFormula>Income[[#This Row],[ESTIMATED (100% Enrolment)]]*70%</calculatedColumnFormula>
    </tableColumn>
    <tableColumn id="3" xr3:uid="{00000000-0010-0000-0200-000003000000}" name="85% enrolment" totalsRowFunction="sum" totalsRowDxfId="30" dataCellStyle="Comma">
      <calculatedColumnFormula>Income[[#This Row],[ESTIMATED (100% Enrolment)]]*85%</calculatedColumnFormula>
    </tableColumn>
    <tableColumn id="4" xr3:uid="{00000000-0010-0000-0200-000004000000}" name="95% enrolment" totalsRowFunction="sum" dataDxfId="29" totalsRowDxfId="28" dataCellStyle="Comma">
      <calculatedColumnFormula>Income[[#This Row],[ESTIMATED (100% Enrolment)]]*95%</calculatedColumnFormula>
    </tableColumn>
  </tableColumns>
  <tableStyleInfo name="Monthly Budget" showFirstColumn="0" showLastColumn="1" showRowStripes="0" showColumnStripes="0"/>
  <extLst>
    <ext xmlns:x14="http://schemas.microsoft.com/office/spreadsheetml/2009/9/main" uri="{504A1905-F514-4f6f-8877-14C23A59335A}">
      <x14:table altTextSummary="Enter Monthly Income, Estimated, and Actual values in this table. Difference is automatically calculat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PersonnelExpenses" displayName="PersonnelExpenses" ref="B3:C6" totalsRowCount="1" headerRowDxfId="27" dataDxfId="25" totalsRowDxfId="23" headerRowBorderDxfId="26" tableBorderDxfId="24" totalsRowBorderDxfId="22" headerRowCellStyle="Heading 3" dataCellStyle="Comma" totalsRowCellStyle="Comma">
  <autoFilter ref="B3:C5" xr:uid="{00000000-0009-0000-0100-000007000000}">
    <filterColumn colId="0" hiddenButton="1"/>
    <filterColumn colId="1" hiddenButton="1"/>
  </autoFilter>
  <tableColumns count="2">
    <tableColumn id="1" xr3:uid="{00000000-0010-0000-0300-000001000000}" name="PERSONNEL EXPENSES" totalsRowLabel="Total Personnel Expenses" dataDxfId="21" totalsRowDxfId="20"/>
    <tableColumn id="2" xr3:uid="{00000000-0010-0000-0300-000002000000}" name="ESTIMATED" totalsRowFunction="sum" dataDxfId="19" totalsRowDxfId="18" dataCellStyle="Comma" totalsRowCellStyle="Comma"/>
  </tableColumns>
  <tableStyleInfo name="Monthly Budget" showFirstColumn="0" showLastColumn="1" showRowStripes="0" showColumnStripes="0"/>
  <extLst>
    <ext xmlns:x14="http://schemas.microsoft.com/office/spreadsheetml/2009/9/main" uri="{504A1905-F514-4f6f-8877-14C23A59335A}">
      <x14:table altTextSummary="Enter Personnel Expenses, Estimated and Actual values in this table. Difference is automatically calculat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OperatingExpenses" displayName="OperatingExpenses" ref="B3:E37" totalsRowCount="1" headerRowDxfId="17" dataDxfId="16" totalsRowDxfId="15">
  <autoFilter ref="B3:E36" xr:uid="{00000000-0009-0000-0100-000009000000}"/>
  <sortState xmlns:xlrd2="http://schemas.microsoft.com/office/spreadsheetml/2017/richdata2" ref="B11:E29">
    <sortCondition ref="B16:B34"/>
  </sortState>
  <tableColumns count="4">
    <tableColumn id="1" xr3:uid="{00000000-0010-0000-0400-000001000000}" name="OPERATING EXPENSES" totalsRowLabel="Total Operating Expenses" dataDxfId="14" totalsRowDxfId="13"/>
    <tableColumn id="2" xr3:uid="{00000000-0010-0000-0400-000002000000}" name="ESTIMATED" totalsRowFunction="sum" dataDxfId="12" totalsRowDxfId="11" dataCellStyle="Comma">
      <calculatedColumnFormula>Form!E43</calculatedColumnFormula>
    </tableColumn>
    <tableColumn id="3" xr3:uid="{00000000-0010-0000-0400-000003000000}" name="ACTUAL" totalsRowFunction="sum" dataDxfId="10" totalsRowDxfId="9" dataCellStyle="Comma"/>
    <tableColumn id="4" xr3:uid="{00000000-0010-0000-0400-000004000000}" name="DIFFERENCE" totalsRowFunction="sum" dataDxfId="8" totalsRowDxfId="7" dataCellStyle="Comma">
      <calculatedColumnFormula>OperatingExpenses[[#This Row],[ESTIMATED]]-OperatingExpenses[[#This Row],[ACTUAL]]</calculatedColumnFormula>
    </tableColumn>
  </tableColumns>
  <tableStyleInfo name="Monthly Budget" showFirstColumn="0" showLastColumn="1" showRowStripes="0" showColumnStripes="0"/>
  <extLst>
    <ext xmlns:x14="http://schemas.microsoft.com/office/spreadsheetml/2009/9/main" uri="{504A1905-F514-4f6f-8877-14C23A59335A}">
      <x14:table altTextSummary="Enter Operating Expenses, Estimated and Actual values in this table. Difference is automatically calculated"/>
    </ext>
  </extLst>
</table>
</file>

<file path=xl/theme/theme1.xml><?xml version="1.0" encoding="utf-8"?>
<a:theme xmlns:a="http://schemas.openxmlformats.org/drawingml/2006/main" name="Thatch">
  <a:themeElements>
    <a:clrScheme name="Small Business Budget">
      <a:dk1>
        <a:sysClr val="windowText" lastClr="000000"/>
      </a:dk1>
      <a:lt1>
        <a:sysClr val="window" lastClr="FFFFFF"/>
      </a:lt1>
      <a:dk2>
        <a:srgbClr val="355A61"/>
      </a:dk2>
      <a:lt2>
        <a:srgbClr val="DBE3E9"/>
      </a:lt2>
      <a:accent1>
        <a:srgbClr val="62799E"/>
      </a:accent1>
      <a:accent2>
        <a:srgbClr val="B3C035"/>
      </a:accent2>
      <a:accent3>
        <a:srgbClr val="908F74"/>
      </a:accent3>
      <a:accent4>
        <a:srgbClr val="7EA67F"/>
      </a:accent4>
      <a:accent5>
        <a:srgbClr val="5588A5"/>
      </a:accent5>
      <a:accent6>
        <a:srgbClr val="559592"/>
      </a:accent6>
      <a:hlink>
        <a:srgbClr val="66AACD"/>
      </a:hlink>
      <a:folHlink>
        <a:srgbClr val="809DB3"/>
      </a:folHlink>
    </a:clrScheme>
    <a:fontScheme name="Small Business Budget">
      <a:majorFont>
        <a:latin typeface="Gill Sans MT"/>
        <a:ea typeface=""/>
        <a:cs typeface=""/>
      </a:majorFont>
      <a:minorFont>
        <a:latin typeface="Gill Sans MT"/>
        <a:ea typeface=""/>
        <a:cs typeface=""/>
      </a:minorFont>
    </a:fontScheme>
    <a:fmtScheme name="Thatch">
      <a:fillStyleLst>
        <a:solidFill>
          <a:schemeClr val="phClr"/>
        </a:solidFill>
        <a:gradFill rotWithShape="1">
          <a:gsLst>
            <a:gs pos="0">
              <a:schemeClr val="phClr">
                <a:tint val="79000"/>
                <a:satMod val="180000"/>
              </a:schemeClr>
            </a:gs>
            <a:gs pos="65000">
              <a:schemeClr val="phClr">
                <a:tint val="52000"/>
                <a:satMod val="250000"/>
              </a:schemeClr>
            </a:gs>
            <a:gs pos="100000">
              <a:schemeClr val="phClr">
                <a:tint val="29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15875" cap="flat" cmpd="sng" algn="ctr">
          <a:solidFill>
            <a:schemeClr val="phClr"/>
          </a:solidFill>
          <a:prstDash val="solid"/>
        </a:ln>
        <a:ln w="38100" cap="flat" cmpd="sng" algn="ctr">
          <a:solidFill>
            <a:schemeClr val="phClr"/>
          </a:solidFill>
          <a:prstDash val="solid"/>
        </a:ln>
      </a:lnStyleLst>
      <a:effectStyleLst>
        <a:effectStyle>
          <a:effectLst>
            <a:outerShdw blurRad="63500" dist="25400" dir="5400000" rotWithShape="0">
              <a:srgbClr val="000000">
                <a:alpha val="43000"/>
              </a:srgbClr>
            </a:outerShdw>
          </a:effectLst>
        </a:effectStyle>
        <a:effectStyle>
          <a:effectLst>
            <a:outerShdw blurRad="63500" dist="25400" dir="5400000" rotWithShape="0">
              <a:srgbClr val="000000">
                <a:alpha val="43000"/>
              </a:srgbClr>
            </a:outerShdw>
          </a:effectLst>
          <a:scene3d>
            <a:camera prst="orthographicFront">
              <a:rot lat="0" lon="0" rev="0"/>
            </a:camera>
            <a:lightRig rig="brightRoom" dir="t">
              <a:rot lat="0" lon="0" rev="8700000"/>
            </a:lightRig>
          </a:scene3d>
          <a:sp3d contourW="12700" prstMaterial="dkEdge">
            <a:bevelT w="0" h="0" prst="relaxedInset"/>
            <a:contourClr>
              <a:schemeClr val="phClr">
                <a:shade val="65000"/>
                <a:satMod val="150000"/>
              </a:schemeClr>
            </a:contourClr>
          </a:sp3d>
        </a:effectStyle>
        <a:effectStyle>
          <a:effectLst>
            <a:outerShdw blurRad="63500" dist="25400" dir="5400000" rotWithShape="0">
              <a:srgbClr val="000000">
                <a:alpha val="43000"/>
              </a:srgbClr>
            </a:outerShdw>
          </a:effectLst>
          <a:scene3d>
            <a:camera prst="orthographicFront">
              <a:rot lat="0" lon="0" rev="0"/>
            </a:camera>
            <a:lightRig rig="glow" dir="t">
              <a:rot lat="0" lon="0" rev="13200000"/>
            </a:lightRig>
          </a:scene3d>
          <a:sp3d prstMaterial="dkEdge">
            <a:bevelT w="63500" h="50800" prst="relaxedInset"/>
          </a:sp3d>
        </a:effectStyle>
      </a:effectStyleLst>
      <a:bgFillStyleLst>
        <a:solidFill>
          <a:schemeClr val="phClr"/>
        </a:solidFill>
        <a:gradFill rotWithShape="1">
          <a:gsLst>
            <a:gs pos="0">
              <a:schemeClr val="phClr">
                <a:tint val="85000"/>
                <a:shade val="95000"/>
                <a:satMod val="200000"/>
              </a:schemeClr>
            </a:gs>
            <a:gs pos="53000">
              <a:schemeClr val="phClr">
                <a:shade val="60000"/>
                <a:satMod val="220000"/>
              </a:schemeClr>
            </a:gs>
            <a:gs pos="100000">
              <a:schemeClr val="phClr">
                <a:shade val="45000"/>
                <a:satMod val="220000"/>
              </a:schemeClr>
            </a:gs>
          </a:gsLst>
          <a:lin ang="16200000" scaled="0"/>
        </a:gradFill>
        <a:gradFill rotWithShape="1">
          <a:gsLst>
            <a:gs pos="0">
              <a:schemeClr val="phClr">
                <a:tint val="83000"/>
                <a:shade val="97000"/>
                <a:satMod val="230000"/>
              </a:schemeClr>
            </a:gs>
            <a:gs pos="100000">
              <a:schemeClr val="phClr">
                <a:shade val="35000"/>
                <a:satMod val="250000"/>
              </a:schemeClr>
            </a:gs>
          </a:gsLst>
          <a:path path="circle">
            <a:fillToRect l="15000" t="50000" r="85000" b="6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urtrust.org/grants-and-programs-directory/wage-subsidy-programs/" TargetMode="External"/><Relationship Id="rId1" Type="http://schemas.openxmlformats.org/officeDocument/2006/relationships/hyperlink" Target="https://www2.gov.bc.ca/assets/gov/family-and-social-supports/child-care/childcarebc-programs/ccof/ece_we_funding_guidelines_24_25.pdf"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claws.gov.bc.ca/civix/document/id/complete/statreg/332_2007"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16EA-2BDF-46B4-8A87-261BC44889B8}">
  <dimension ref="A4:A5"/>
  <sheetViews>
    <sheetView workbookViewId="0">
      <selection activeCell="A8" sqref="A8"/>
    </sheetView>
  </sheetViews>
  <sheetFormatPr defaultRowHeight="17.25" x14ac:dyDescent="0.35"/>
  <cols>
    <col min="1" max="1" width="131.125" customWidth="1"/>
  </cols>
  <sheetData>
    <row r="4" spans="1:1" x14ac:dyDescent="0.35">
      <c r="A4" s="156" t="s">
        <v>233</v>
      </c>
    </row>
    <row r="5" spans="1:1" ht="51.75" x14ac:dyDescent="0.35">
      <c r="A5" t="s">
        <v>234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9EAE-EFAD-4C72-8F53-9AB148E510E9}">
  <sheetPr codeName="Sheet8"/>
  <dimension ref="A1:H35"/>
  <sheetViews>
    <sheetView workbookViewId="0">
      <selection activeCell="A19" sqref="A19:E19"/>
    </sheetView>
  </sheetViews>
  <sheetFormatPr defaultRowHeight="17.25" x14ac:dyDescent="0.35"/>
  <cols>
    <col min="1" max="1" width="23" customWidth="1"/>
    <col min="2" max="2" width="14.125" bestFit="1" customWidth="1"/>
    <col min="3" max="3" width="15.5" bestFit="1" customWidth="1"/>
    <col min="4" max="4" width="23.875" customWidth="1"/>
    <col min="5" max="5" width="22.25" customWidth="1"/>
    <col min="6" max="6" width="19.125" bestFit="1" customWidth="1"/>
    <col min="7" max="7" width="13.25" customWidth="1"/>
    <col min="8" max="8" width="59.25" customWidth="1"/>
  </cols>
  <sheetData>
    <row r="1" spans="1:7" ht="18" customHeight="1" x14ac:dyDescent="0.35">
      <c r="A1" s="285" t="s">
        <v>235</v>
      </c>
      <c r="B1" s="286"/>
      <c r="C1" s="286"/>
      <c r="D1" s="286"/>
      <c r="E1" s="286"/>
      <c r="F1" s="286"/>
      <c r="G1" s="287"/>
    </row>
    <row r="2" spans="1:7" x14ac:dyDescent="0.35">
      <c r="A2" s="90" t="s">
        <v>211</v>
      </c>
      <c r="B2" t="s">
        <v>16</v>
      </c>
      <c r="C2" t="s">
        <v>18</v>
      </c>
      <c r="D2" t="s">
        <v>20</v>
      </c>
      <c r="E2" t="s">
        <v>22</v>
      </c>
      <c r="F2" t="s">
        <v>24</v>
      </c>
      <c r="G2" s="89" t="s">
        <v>26</v>
      </c>
    </row>
    <row r="3" spans="1:7" x14ac:dyDescent="0.35">
      <c r="A3" s="90" t="s">
        <v>212</v>
      </c>
      <c r="B3" s="180">
        <v>1760</v>
      </c>
      <c r="C3" s="180">
        <v>1741</v>
      </c>
      <c r="D3" s="180">
        <v>1195</v>
      </c>
      <c r="E3" s="180">
        <v>635</v>
      </c>
      <c r="F3" s="180">
        <v>630</v>
      </c>
      <c r="G3" s="181">
        <v>560</v>
      </c>
    </row>
    <row r="4" spans="1:7" x14ac:dyDescent="0.35">
      <c r="A4" s="90" t="s">
        <v>213</v>
      </c>
      <c r="B4" s="180">
        <v>1595</v>
      </c>
      <c r="C4" s="180">
        <v>1617</v>
      </c>
      <c r="D4" s="180">
        <v>1109</v>
      </c>
      <c r="E4" s="180">
        <v>571</v>
      </c>
      <c r="F4" s="180">
        <v>564</v>
      </c>
      <c r="G4" s="181">
        <v>564</v>
      </c>
    </row>
    <row r="5" spans="1:7" x14ac:dyDescent="0.35">
      <c r="A5" s="90" t="s">
        <v>3</v>
      </c>
      <c r="B5" s="180">
        <v>2090</v>
      </c>
      <c r="C5" s="180">
        <v>2050</v>
      </c>
      <c r="D5" s="180">
        <v>1525</v>
      </c>
      <c r="E5" s="180">
        <v>632</v>
      </c>
      <c r="F5" s="180">
        <v>632</v>
      </c>
      <c r="G5" s="181">
        <v>630</v>
      </c>
    </row>
    <row r="6" spans="1:7" x14ac:dyDescent="0.35">
      <c r="A6" s="90" t="s">
        <v>214</v>
      </c>
      <c r="B6" s="180">
        <v>1402</v>
      </c>
      <c r="C6" s="180">
        <v>1340</v>
      </c>
      <c r="D6" s="180">
        <v>1072</v>
      </c>
      <c r="E6" s="180">
        <v>534</v>
      </c>
      <c r="F6" s="180">
        <v>534</v>
      </c>
      <c r="G6" s="181">
        <v>395</v>
      </c>
    </row>
    <row r="7" spans="1:7" x14ac:dyDescent="0.35">
      <c r="A7" s="90" t="s">
        <v>215</v>
      </c>
      <c r="B7" s="180">
        <v>1591</v>
      </c>
      <c r="C7" s="180">
        <v>1589</v>
      </c>
      <c r="D7" s="180">
        <v>1096</v>
      </c>
      <c r="E7" s="180">
        <v>571</v>
      </c>
      <c r="F7" s="180">
        <v>567</v>
      </c>
      <c r="G7" s="181">
        <v>551</v>
      </c>
    </row>
    <row r="8" spans="1:7" x14ac:dyDescent="0.35">
      <c r="A8" s="92" t="s">
        <v>216</v>
      </c>
      <c r="B8" s="182">
        <v>1895</v>
      </c>
      <c r="C8" s="182">
        <v>1846</v>
      </c>
      <c r="D8" s="182">
        <v>1187</v>
      </c>
      <c r="E8" s="182">
        <v>524</v>
      </c>
      <c r="F8" s="182">
        <v>514</v>
      </c>
      <c r="G8" s="183">
        <v>580</v>
      </c>
    </row>
    <row r="10" spans="1:7" ht="18" customHeight="1" x14ac:dyDescent="0.35">
      <c r="A10" s="276" t="s">
        <v>236</v>
      </c>
      <c r="B10" s="277"/>
      <c r="C10" s="277"/>
      <c r="D10" s="277"/>
      <c r="E10" s="277"/>
      <c r="F10" s="278"/>
    </row>
    <row r="11" spans="1:7" x14ac:dyDescent="0.35">
      <c r="A11" s="87" t="s">
        <v>211</v>
      </c>
      <c r="B11" s="88" t="s">
        <v>16</v>
      </c>
      <c r="C11" s="88" t="s">
        <v>18</v>
      </c>
      <c r="D11" s="88" t="s">
        <v>20</v>
      </c>
      <c r="E11" s="88" t="s">
        <v>22</v>
      </c>
      <c r="F11" s="89" t="s">
        <v>24</v>
      </c>
      <c r="G11" s="205" t="s">
        <v>26</v>
      </c>
    </row>
    <row r="12" spans="1:7" x14ac:dyDescent="0.35">
      <c r="A12" s="90" t="s">
        <v>212</v>
      </c>
      <c r="B12" s="180">
        <v>1181</v>
      </c>
      <c r="C12" s="180">
        <v>1137</v>
      </c>
      <c r="D12" s="180">
        <v>1000</v>
      </c>
      <c r="E12" s="180">
        <v>700</v>
      </c>
      <c r="F12" s="181">
        <v>660</v>
      </c>
      <c r="G12" s="206">
        <v>0</v>
      </c>
    </row>
    <row r="13" spans="1:7" x14ac:dyDescent="0.35">
      <c r="A13" s="90" t="s">
        <v>213</v>
      </c>
      <c r="B13" s="180">
        <v>1101</v>
      </c>
      <c r="C13" s="180">
        <v>1141</v>
      </c>
      <c r="D13" s="180">
        <v>1065</v>
      </c>
      <c r="E13" s="180">
        <v>662</v>
      </c>
      <c r="F13" s="181">
        <v>637</v>
      </c>
      <c r="G13" s="206">
        <v>0</v>
      </c>
    </row>
    <row r="14" spans="1:7" x14ac:dyDescent="0.35">
      <c r="A14" s="90" t="s">
        <v>3</v>
      </c>
      <c r="B14" s="180">
        <v>1470</v>
      </c>
      <c r="C14" s="180">
        <v>1470</v>
      </c>
      <c r="D14" s="180">
        <v>1238</v>
      </c>
      <c r="E14" s="180">
        <v>640</v>
      </c>
      <c r="F14" s="181">
        <v>640</v>
      </c>
      <c r="G14" s="206">
        <v>0</v>
      </c>
    </row>
    <row r="15" spans="1:7" x14ac:dyDescent="0.35">
      <c r="A15" s="90" t="s">
        <v>214</v>
      </c>
      <c r="B15" s="180">
        <v>1000</v>
      </c>
      <c r="C15" s="180">
        <v>1000</v>
      </c>
      <c r="D15" s="180">
        <v>950</v>
      </c>
      <c r="E15" s="180">
        <v>646</v>
      </c>
      <c r="F15" s="181">
        <v>622</v>
      </c>
      <c r="G15" s="206">
        <v>0</v>
      </c>
    </row>
    <row r="16" spans="1:7" x14ac:dyDescent="0.35">
      <c r="A16" s="90" t="s">
        <v>215</v>
      </c>
      <c r="B16" s="180">
        <v>1100</v>
      </c>
      <c r="C16" s="180">
        <v>1100</v>
      </c>
      <c r="D16" s="180">
        <v>973</v>
      </c>
      <c r="E16" s="180">
        <v>662</v>
      </c>
      <c r="F16" s="181">
        <v>637</v>
      </c>
      <c r="G16" s="206">
        <v>0</v>
      </c>
    </row>
    <row r="17" spans="1:8" x14ac:dyDescent="0.35">
      <c r="A17" s="92" t="s">
        <v>216</v>
      </c>
      <c r="B17" s="182">
        <v>1200</v>
      </c>
      <c r="C17" s="182">
        <v>1159</v>
      </c>
      <c r="D17" s="182">
        <v>1047</v>
      </c>
      <c r="E17" s="182">
        <v>630</v>
      </c>
      <c r="F17" s="183">
        <v>615</v>
      </c>
      <c r="G17" s="206">
        <v>0</v>
      </c>
    </row>
    <row r="19" spans="1:8" ht="18" customHeight="1" x14ac:dyDescent="0.35">
      <c r="A19" s="279" t="s">
        <v>238</v>
      </c>
      <c r="B19" s="280"/>
      <c r="C19" s="280"/>
      <c r="D19" s="280"/>
      <c r="E19" s="281"/>
    </row>
    <row r="20" spans="1:8" ht="34.5" x14ac:dyDescent="0.35">
      <c r="A20" s="90" t="s">
        <v>217</v>
      </c>
      <c r="B20" t="s">
        <v>218</v>
      </c>
      <c r="C20" t="s">
        <v>219</v>
      </c>
      <c r="D20" t="s">
        <v>220</v>
      </c>
      <c r="E20" s="91" t="s">
        <v>221</v>
      </c>
      <c r="H20" s="282" t="s">
        <v>222</v>
      </c>
    </row>
    <row r="21" spans="1:8" x14ac:dyDescent="0.35">
      <c r="A21" s="90" t="s">
        <v>16</v>
      </c>
      <c r="B21" s="171">
        <v>900</v>
      </c>
      <c r="C21" s="171">
        <v>600</v>
      </c>
      <c r="D21" s="171">
        <f>B21/2</f>
        <v>450</v>
      </c>
      <c r="E21" s="172">
        <f>C21/2</f>
        <v>300</v>
      </c>
      <c r="H21" s="283"/>
    </row>
    <row r="22" spans="1:8" x14ac:dyDescent="0.35">
      <c r="A22" s="90" t="s">
        <v>18</v>
      </c>
      <c r="B22" s="171">
        <v>900</v>
      </c>
      <c r="C22" s="171">
        <v>600</v>
      </c>
      <c r="D22" s="171">
        <f t="shared" ref="D22:D25" si="0">B22/2</f>
        <v>450</v>
      </c>
      <c r="E22" s="172">
        <f t="shared" ref="E22:E26" si="1">C22/2</f>
        <v>300</v>
      </c>
      <c r="H22" s="283"/>
    </row>
    <row r="23" spans="1:8" x14ac:dyDescent="0.35">
      <c r="A23" s="90" t="s">
        <v>20</v>
      </c>
      <c r="B23" s="171">
        <v>545</v>
      </c>
      <c r="C23" s="171">
        <v>500</v>
      </c>
      <c r="D23" s="171">
        <f t="shared" si="0"/>
        <v>272.5</v>
      </c>
      <c r="E23" s="172">
        <f t="shared" si="1"/>
        <v>250</v>
      </c>
      <c r="H23" s="283"/>
    </row>
    <row r="24" spans="1:8" x14ac:dyDescent="0.35">
      <c r="A24" s="90" t="s">
        <v>22</v>
      </c>
      <c r="B24" s="171">
        <v>320</v>
      </c>
      <c r="C24" s="171">
        <v>320</v>
      </c>
      <c r="D24" s="171">
        <f t="shared" si="0"/>
        <v>160</v>
      </c>
      <c r="E24" s="172">
        <f t="shared" si="1"/>
        <v>160</v>
      </c>
      <c r="H24" s="283"/>
    </row>
    <row r="25" spans="1:8" x14ac:dyDescent="0.35">
      <c r="A25" s="90" t="s">
        <v>24</v>
      </c>
      <c r="B25" s="171">
        <v>115</v>
      </c>
      <c r="C25" s="171">
        <v>145</v>
      </c>
      <c r="D25" s="171">
        <f t="shared" si="0"/>
        <v>57.5</v>
      </c>
      <c r="E25" s="172">
        <f t="shared" si="1"/>
        <v>72.5</v>
      </c>
      <c r="H25" s="283"/>
    </row>
    <row r="26" spans="1:8" x14ac:dyDescent="0.35">
      <c r="A26" s="92" t="s">
        <v>26</v>
      </c>
      <c r="B26" s="173">
        <v>95</v>
      </c>
      <c r="C26" s="173">
        <v>0</v>
      </c>
      <c r="D26" s="173">
        <f>B26</f>
        <v>95</v>
      </c>
      <c r="E26" s="174">
        <f t="shared" si="1"/>
        <v>0</v>
      </c>
      <c r="H26" s="283"/>
    </row>
    <row r="27" spans="1:8" x14ac:dyDescent="0.35">
      <c r="H27" s="283"/>
    </row>
    <row r="28" spans="1:8" ht="18" customHeight="1" x14ac:dyDescent="0.35">
      <c r="A28" s="279" t="s">
        <v>223</v>
      </c>
      <c r="B28" s="280"/>
      <c r="C28" s="281"/>
      <c r="H28" s="283"/>
    </row>
    <row r="29" spans="1:8" ht="34.5" x14ac:dyDescent="0.35">
      <c r="A29" s="175" t="s">
        <v>224</v>
      </c>
      <c r="B29" s="169" t="s">
        <v>225</v>
      </c>
      <c r="C29" s="176" t="s">
        <v>226</v>
      </c>
      <c r="H29" s="283"/>
    </row>
    <row r="30" spans="1:8" x14ac:dyDescent="0.35">
      <c r="A30" s="90" t="s">
        <v>16</v>
      </c>
      <c r="B30" s="170">
        <v>2.4</v>
      </c>
      <c r="C30" s="177">
        <f>96/20</f>
        <v>4.8</v>
      </c>
      <c r="H30" s="284"/>
    </row>
    <row r="31" spans="1:8" x14ac:dyDescent="0.35">
      <c r="A31" s="90" t="s">
        <v>18</v>
      </c>
      <c r="B31" s="170">
        <v>2.4</v>
      </c>
      <c r="C31" s="177">
        <f>96/20</f>
        <v>4.8</v>
      </c>
    </row>
    <row r="32" spans="1:8" x14ac:dyDescent="0.35">
      <c r="A32" s="90" t="s">
        <v>20</v>
      </c>
      <c r="B32" s="170">
        <v>1.31</v>
      </c>
      <c r="C32" s="177">
        <f>52.6/20</f>
        <v>2.63</v>
      </c>
    </row>
    <row r="33" spans="1:3" x14ac:dyDescent="0.35">
      <c r="A33" s="90" t="s">
        <v>22</v>
      </c>
      <c r="B33" s="170">
        <f>21/20</f>
        <v>1.05</v>
      </c>
      <c r="C33" s="177">
        <f>42/20</f>
        <v>2.1</v>
      </c>
    </row>
    <row r="34" spans="1:3" x14ac:dyDescent="0.35">
      <c r="A34" s="90" t="s">
        <v>24</v>
      </c>
      <c r="B34" s="170">
        <v>0.65</v>
      </c>
      <c r="C34" s="177">
        <v>1.3</v>
      </c>
    </row>
    <row r="35" spans="1:3" x14ac:dyDescent="0.35">
      <c r="A35" s="92" t="s">
        <v>26</v>
      </c>
      <c r="B35" s="178">
        <f>12.75/20</f>
        <v>0.63749999999999996</v>
      </c>
      <c r="C35" s="179">
        <v>0</v>
      </c>
    </row>
  </sheetData>
  <sheetProtection password="CA7D" sheet="1" objects="1" scenarios="1"/>
  <mergeCells count="5">
    <mergeCell ref="A10:F10"/>
    <mergeCell ref="A19:E19"/>
    <mergeCell ref="H20:H30"/>
    <mergeCell ref="A28:C28"/>
    <mergeCell ref="A1:G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66471-E5A5-4CFB-A567-FA73F13A3E12}">
  <dimension ref="A1"/>
  <sheetViews>
    <sheetView workbookViewId="0">
      <selection activeCell="P35" sqref="P35"/>
    </sheetView>
  </sheetViews>
  <sheetFormatPr defaultRowHeight="17.25" x14ac:dyDescent="0.3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1FC9D-1C49-4CAB-B104-7A765191D1E9}">
  <dimension ref="A1"/>
  <sheetViews>
    <sheetView workbookViewId="0">
      <selection activeCell="N18" sqref="N18"/>
    </sheetView>
  </sheetViews>
  <sheetFormatPr defaultRowHeight="17.25" x14ac:dyDescent="0.35"/>
  <sheetData>
    <row r="1" spans="1:1" x14ac:dyDescent="0.35">
      <c r="A1" s="228" t="s">
        <v>240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ABD5-D095-4D15-97A5-D2BF1AF58DAB}">
  <sheetPr codeName="Sheet9"/>
  <dimension ref="A1:G7"/>
  <sheetViews>
    <sheetView workbookViewId="0">
      <selection activeCell="C19" sqref="C19"/>
    </sheetView>
  </sheetViews>
  <sheetFormatPr defaultColWidth="8.875" defaultRowHeight="17.25" x14ac:dyDescent="0.35"/>
  <cols>
    <col min="1" max="1" width="39.5" style="25" customWidth="1"/>
    <col min="2" max="2" width="30.875" style="25" customWidth="1"/>
    <col min="3" max="3" width="30.75" style="25" customWidth="1"/>
    <col min="4" max="4" width="8.875" style="25"/>
    <col min="5" max="7" width="8.875" customWidth="1"/>
    <col min="8" max="16384" width="8.875" style="25"/>
  </cols>
  <sheetData>
    <row r="1" spans="1:3" x14ac:dyDescent="0.35">
      <c r="A1" s="201" t="s">
        <v>227</v>
      </c>
      <c r="B1" s="202" t="s">
        <v>228</v>
      </c>
      <c r="C1" s="203" t="s">
        <v>229</v>
      </c>
    </row>
    <row r="2" spans="1:3" x14ac:dyDescent="0.35">
      <c r="A2" s="193" t="s">
        <v>15</v>
      </c>
      <c r="B2" s="194" t="s">
        <v>15</v>
      </c>
      <c r="C2" s="195" t="s">
        <v>16</v>
      </c>
    </row>
    <row r="3" spans="1:3" x14ac:dyDescent="0.35">
      <c r="A3" s="196" t="s">
        <v>17</v>
      </c>
      <c r="B3" s="25" t="s">
        <v>17</v>
      </c>
      <c r="C3" s="197" t="s">
        <v>18</v>
      </c>
    </row>
    <row r="4" spans="1:3" x14ac:dyDescent="0.35">
      <c r="A4" s="196" t="s">
        <v>19</v>
      </c>
      <c r="B4" s="25" t="s">
        <v>230</v>
      </c>
      <c r="C4" s="197" t="s">
        <v>20</v>
      </c>
    </row>
    <row r="5" spans="1:3" x14ac:dyDescent="0.35">
      <c r="A5" s="196" t="s">
        <v>100</v>
      </c>
      <c r="B5" s="25" t="s">
        <v>100</v>
      </c>
      <c r="C5" s="197" t="s">
        <v>231</v>
      </c>
    </row>
    <row r="6" spans="1:3" x14ac:dyDescent="0.35">
      <c r="A6" s="198" t="s">
        <v>25</v>
      </c>
      <c r="B6" s="199" t="s">
        <v>232</v>
      </c>
      <c r="C6" s="200" t="s">
        <v>26</v>
      </c>
    </row>
    <row r="7" spans="1:3" x14ac:dyDescent="0.35">
      <c r="C7" s="26"/>
    </row>
  </sheetData>
  <sheetProtection password="CA7D"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10C9-7C8C-4CED-AA2A-700651CA3C3A}">
  <sheetPr codeName="Sheet2">
    <tabColor theme="7" tint="0.39997558519241921"/>
  </sheetPr>
  <dimension ref="B14:J81"/>
  <sheetViews>
    <sheetView tabSelected="1" zoomScale="82" zoomScaleNormal="82" workbookViewId="0">
      <selection activeCell="G44" sqref="G43:G44"/>
    </sheetView>
  </sheetViews>
  <sheetFormatPr defaultColWidth="8.875" defaultRowHeight="19.5" x14ac:dyDescent="0.4"/>
  <cols>
    <col min="1" max="1" width="8.875" style="52"/>
    <col min="2" max="2" width="46.375" style="52" customWidth="1"/>
    <col min="3" max="3" width="45" style="52" customWidth="1"/>
    <col min="4" max="4" width="45" style="52" hidden="1" customWidth="1"/>
    <col min="5" max="5" width="29.5" style="52" customWidth="1"/>
    <col min="6" max="6" width="23.25" style="52" customWidth="1"/>
    <col min="7" max="8" width="34.375" style="52" customWidth="1"/>
    <col min="9" max="9" width="34.625" style="52" customWidth="1"/>
    <col min="10" max="10" width="41.25" style="52" customWidth="1"/>
    <col min="11" max="16384" width="8.875" style="52"/>
  </cols>
  <sheetData>
    <row r="14" spans="2:4" x14ac:dyDescent="0.4">
      <c r="B14" s="50" t="s">
        <v>0</v>
      </c>
      <c r="C14" s="51"/>
      <c r="D14" s="51"/>
    </row>
    <row r="15" spans="2:4" x14ac:dyDescent="0.4">
      <c r="B15" s="50" t="s">
        <v>1</v>
      </c>
      <c r="C15" s="51"/>
      <c r="D15" s="51"/>
    </row>
    <row r="16" spans="2:4" x14ac:dyDescent="0.4">
      <c r="B16" s="50" t="s">
        <v>2</v>
      </c>
      <c r="C16" s="51" t="s">
        <v>216</v>
      </c>
      <c r="D16" s="51"/>
    </row>
    <row r="17" spans="2:10" hidden="1" x14ac:dyDescent="0.4">
      <c r="B17" s="50" t="s">
        <v>4</v>
      </c>
      <c r="C17" s="51" t="s">
        <v>5</v>
      </c>
      <c r="D17" s="51"/>
    </row>
    <row r="18" spans="2:10" x14ac:dyDescent="0.4">
      <c r="B18" s="50" t="s">
        <v>6</v>
      </c>
      <c r="C18" s="51" t="s">
        <v>7</v>
      </c>
      <c r="D18" s="51"/>
    </row>
    <row r="20" spans="2:10" ht="58.5" x14ac:dyDescent="0.4">
      <c r="B20" s="52" t="s">
        <v>8</v>
      </c>
      <c r="C20" s="68" t="s">
        <v>9</v>
      </c>
      <c r="D20" s="53"/>
      <c r="E20" s="204" t="s">
        <v>10</v>
      </c>
      <c r="F20" s="54" t="s">
        <v>11</v>
      </c>
      <c r="G20" s="54" t="s">
        <v>12</v>
      </c>
      <c r="H20" s="55" t="s">
        <v>13</v>
      </c>
    </row>
    <row r="21" spans="2:10" ht="22.9" customHeight="1" x14ac:dyDescent="0.4">
      <c r="B21" s="231" t="s">
        <v>14</v>
      </c>
      <c r="C21" s="56" t="s">
        <v>15</v>
      </c>
      <c r="D21" s="52" t="s">
        <v>16</v>
      </c>
      <c r="E21" s="213" cm="1">
        <f t="array" ref="E21">IF($C$17="Group",INDEX(CCFRI!$B$3:$G$8,_xlfn.XMATCH($C$16,CCFRI!$A$3:$A$8),_xlfn.XMATCH(D21,CCFRI!$B$2:$G$2)),IF($C$17="Family",INDEX(CCFRI!$B$12:$G$17,_xlfn.XMATCH($C$16,CCFRI!$A$12:$A$17),_xlfn.XMATCH(D21,CCFRI!$B$11:$G$11)),"Error"))</f>
        <v>1895</v>
      </c>
      <c r="F21" s="57">
        <v>0</v>
      </c>
      <c r="G21" s="51">
        <v>0</v>
      </c>
      <c r="H21" s="58" t="s">
        <v>242</v>
      </c>
      <c r="I21" s="233" t="s">
        <v>237</v>
      </c>
      <c r="J21" s="234"/>
    </row>
    <row r="22" spans="2:10" x14ac:dyDescent="0.4">
      <c r="B22" s="231"/>
      <c r="C22" s="56" t="s">
        <v>17</v>
      </c>
      <c r="D22" s="52" t="s">
        <v>18</v>
      </c>
      <c r="E22" s="213" cm="1">
        <f t="array" ref="E22">IF($C$17="Group",INDEX(CCFRI!$B$3:$G$8,_xlfn.XMATCH($C$16,CCFRI!$A$3:$A$8),_xlfn.XMATCH(D22,CCFRI!$B$2:$G$2)),IF($C$17="Family",INDEX(CCFRI!$B$12:$G$17,_xlfn.XMATCH($C$16,CCFRI!$A$12:$A$17),_xlfn.XMATCH(D22,CCFRI!$B$11:$G$11)),"Error"))</f>
        <v>1846</v>
      </c>
      <c r="F22" s="57">
        <v>0</v>
      </c>
      <c r="G22" s="51">
        <v>0</v>
      </c>
      <c r="H22" s="59" t="s">
        <v>242</v>
      </c>
      <c r="I22" s="233"/>
      <c r="J22" s="234"/>
    </row>
    <row r="23" spans="2:10" x14ac:dyDescent="0.4">
      <c r="B23" s="231"/>
      <c r="C23" s="56" t="s">
        <v>19</v>
      </c>
      <c r="D23" s="52" t="s">
        <v>20</v>
      </c>
      <c r="E23" s="213" cm="1">
        <f t="array" ref="E23">IF($C$17="Group",INDEX(CCFRI!$B$3:$G$8,_xlfn.XMATCH($C$16,CCFRI!$A$3:$A$8),_xlfn.XMATCH(D23,CCFRI!$B$2:$G$2)),IF($C$17="Family",INDEX(CCFRI!$B$12:$G$17,_xlfn.XMATCH($C$16,CCFRI!$A$12:$A$17),_xlfn.XMATCH(D23,CCFRI!$B$11:$G$11)),"Error"))</f>
        <v>1187</v>
      </c>
      <c r="F23" s="57">
        <v>0</v>
      </c>
      <c r="G23" s="51">
        <v>0</v>
      </c>
      <c r="H23" s="59" t="s">
        <v>242</v>
      </c>
      <c r="I23" s="233"/>
      <c r="J23" s="234"/>
    </row>
    <row r="24" spans="2:10" ht="19.149999999999999" customHeight="1" x14ac:dyDescent="0.4">
      <c r="B24" s="231"/>
      <c r="C24" s="60" t="s">
        <v>21</v>
      </c>
      <c r="D24" s="52" t="s">
        <v>22</v>
      </c>
      <c r="E24" s="213" cm="1">
        <f t="array" ref="E24">IF($C$17="Group",INDEX(CCFRI!$B$3:$G$8,_xlfn.XMATCH($C$16,CCFRI!$A$3:$A$8),_xlfn.XMATCH(D24,CCFRI!$B$2:$G$2)),IF($C$17="Family",INDEX(CCFRI!$B$12:$G$17,_xlfn.XMATCH($C$16,CCFRI!$A$12:$A$17),_xlfn.XMATCH(D24,CCFRI!$B$11:$G$11)),"Error"))</f>
        <v>524</v>
      </c>
      <c r="F24" s="57">
        <v>0</v>
      </c>
      <c r="G24" s="51">
        <v>0</v>
      </c>
      <c r="H24" s="59" t="s">
        <v>242</v>
      </c>
      <c r="I24" s="233"/>
      <c r="J24" s="234"/>
    </row>
    <row r="25" spans="2:10" x14ac:dyDescent="0.4">
      <c r="B25" s="231"/>
      <c r="C25" s="60" t="s">
        <v>23</v>
      </c>
      <c r="D25" s="52" t="s">
        <v>24</v>
      </c>
      <c r="E25" s="213" cm="1">
        <f t="array" ref="E25">IF($C$17="Group",INDEX(CCFRI!$B$3:$G$8,_xlfn.XMATCH($C$16,CCFRI!$A$3:$A$8),_xlfn.XMATCH(D25,CCFRI!$B$2:$G$2)),IF($C$17="Family",INDEX(CCFRI!$B$12:$G$17,_xlfn.XMATCH($C$16,CCFRI!$A$12:$A$17),_xlfn.XMATCH(D25,CCFRI!$B$11:$G$11)),"Error"))</f>
        <v>514</v>
      </c>
      <c r="F25" s="57">
        <v>0</v>
      </c>
      <c r="G25" s="51">
        <v>0</v>
      </c>
      <c r="H25" s="59" t="s">
        <v>242</v>
      </c>
      <c r="I25" s="233"/>
      <c r="J25" s="234"/>
    </row>
    <row r="26" spans="2:10" x14ac:dyDescent="0.4">
      <c r="B26" s="231"/>
      <c r="C26" s="61" t="s">
        <v>25</v>
      </c>
      <c r="D26" s="62" t="s">
        <v>26</v>
      </c>
      <c r="E26" s="214" cm="1">
        <f t="array" ref="E26">IF($C$17="Group",INDEX(CCFRI!$B$3:$G$8,_xlfn.XMATCH($C$16,CCFRI!$A$3:$A$8),_xlfn.XMATCH(D26,CCFRI!$B$2:$G$2)),IF($C$17="Family",INDEX(CCFRI!$B$12:$G$17,_xlfn.XMATCH($C$16,CCFRI!$A$12:$A$17),_xlfn.XMATCH(D26,CCFRI!$B$11:$G$11)),"Error"))</f>
        <v>580</v>
      </c>
      <c r="F26" s="63">
        <v>0</v>
      </c>
      <c r="G26" s="64">
        <v>0</v>
      </c>
      <c r="H26" s="65" t="s">
        <v>242</v>
      </c>
      <c r="I26" s="233"/>
      <c r="J26" s="234"/>
    </row>
    <row r="27" spans="2:10" x14ac:dyDescent="0.4">
      <c r="E27" s="66"/>
      <c r="F27" s="67"/>
    </row>
    <row r="28" spans="2:10" ht="58.5" x14ac:dyDescent="0.4">
      <c r="B28" s="52" t="s">
        <v>27</v>
      </c>
      <c r="C28" s="68" t="s">
        <v>28</v>
      </c>
      <c r="D28" s="53"/>
      <c r="E28" s="54" t="s">
        <v>29</v>
      </c>
      <c r="F28" s="54" t="s">
        <v>30</v>
      </c>
      <c r="G28" s="204" t="s">
        <v>31</v>
      </c>
      <c r="H28" s="54" t="s">
        <v>32</v>
      </c>
      <c r="I28" s="55" t="s">
        <v>33</v>
      </c>
    </row>
    <row r="29" spans="2:10" ht="58.5" x14ac:dyDescent="0.4">
      <c r="B29" s="52" t="s">
        <v>34</v>
      </c>
      <c r="C29" s="69" t="s">
        <v>35</v>
      </c>
      <c r="E29" s="57">
        <v>0</v>
      </c>
      <c r="F29" s="213">
        <v>0</v>
      </c>
      <c r="G29" s="213">
        <f>E29+F29</f>
        <v>0</v>
      </c>
      <c r="H29" s="208">
        <v>0</v>
      </c>
      <c r="I29" s="58" t="s">
        <v>242</v>
      </c>
    </row>
    <row r="30" spans="2:10" ht="18" customHeight="1" x14ac:dyDescent="0.4">
      <c r="B30" s="232" t="s">
        <v>36</v>
      </c>
      <c r="C30" s="69" t="s">
        <v>37</v>
      </c>
      <c r="E30" s="57">
        <v>0</v>
      </c>
      <c r="F30" s="213">
        <v>0</v>
      </c>
      <c r="G30" s="213">
        <f t="shared" ref="G30:G34" si="0">E30+F30</f>
        <v>0</v>
      </c>
      <c r="H30" s="51">
        <v>0</v>
      </c>
      <c r="I30" s="59" t="s">
        <v>242</v>
      </c>
    </row>
    <row r="31" spans="2:10" ht="19.899999999999999" customHeight="1" x14ac:dyDescent="0.4">
      <c r="B31" s="232"/>
      <c r="C31" s="69" t="s">
        <v>38</v>
      </c>
      <c r="E31" s="57">
        <v>0</v>
      </c>
      <c r="F31" s="57">
        <v>0</v>
      </c>
      <c r="G31" s="213">
        <f t="shared" si="0"/>
        <v>0</v>
      </c>
      <c r="H31" s="51">
        <v>0</v>
      </c>
      <c r="I31" s="59" t="s">
        <v>242</v>
      </c>
    </row>
    <row r="32" spans="2:10" x14ac:dyDescent="0.4">
      <c r="B32" s="70" t="s">
        <v>39</v>
      </c>
      <c r="C32" s="69" t="s">
        <v>40</v>
      </c>
      <c r="E32" s="57">
        <v>0</v>
      </c>
      <c r="F32" s="57">
        <v>0</v>
      </c>
      <c r="G32" s="213">
        <f t="shared" si="0"/>
        <v>0</v>
      </c>
      <c r="H32" s="51">
        <v>0</v>
      </c>
      <c r="I32" s="59" t="s">
        <v>242</v>
      </c>
    </row>
    <row r="33" spans="2:9" ht="39" x14ac:dyDescent="0.4">
      <c r="B33" s="71" t="s">
        <v>41</v>
      </c>
      <c r="C33" s="69" t="s">
        <v>42</v>
      </c>
      <c r="E33" s="57">
        <v>0</v>
      </c>
      <c r="F33" s="57">
        <v>0</v>
      </c>
      <c r="G33" s="213">
        <f t="shared" si="0"/>
        <v>0</v>
      </c>
      <c r="H33" s="51">
        <v>0</v>
      </c>
      <c r="I33" s="59" t="s">
        <v>242</v>
      </c>
    </row>
    <row r="34" spans="2:9" x14ac:dyDescent="0.4">
      <c r="C34" s="72" t="s">
        <v>43</v>
      </c>
      <c r="D34" s="62"/>
      <c r="E34" s="63">
        <v>0</v>
      </c>
      <c r="F34" s="63">
        <v>0</v>
      </c>
      <c r="G34" s="213">
        <f t="shared" si="0"/>
        <v>0</v>
      </c>
      <c r="H34" s="64">
        <v>0</v>
      </c>
      <c r="I34" s="65" t="s">
        <v>242</v>
      </c>
    </row>
    <row r="35" spans="2:9" x14ac:dyDescent="0.4">
      <c r="E35" s="57"/>
      <c r="F35" s="57"/>
      <c r="G35" s="66"/>
      <c r="H35" s="51"/>
      <c r="I35" s="51"/>
    </row>
    <row r="36" spans="2:9" ht="78" x14ac:dyDescent="0.4">
      <c r="B36" s="52" t="s">
        <v>44</v>
      </c>
      <c r="C36" s="68" t="s">
        <v>45</v>
      </c>
      <c r="D36" s="68"/>
      <c r="E36" s="73" t="s">
        <v>46</v>
      </c>
      <c r="F36" s="57"/>
      <c r="G36" s="66"/>
      <c r="H36" s="51"/>
      <c r="I36" s="51"/>
    </row>
    <row r="37" spans="2:9" ht="18" customHeight="1" x14ac:dyDescent="0.4">
      <c r="B37" s="74"/>
      <c r="C37" s="69" t="s">
        <v>47</v>
      </c>
      <c r="E37" s="212">
        <v>0</v>
      </c>
      <c r="F37" s="57"/>
      <c r="G37" s="66"/>
      <c r="H37" s="51"/>
      <c r="I37" s="51"/>
    </row>
    <row r="38" spans="2:9" x14ac:dyDescent="0.4">
      <c r="B38" s="74"/>
      <c r="C38" s="69" t="s">
        <v>48</v>
      </c>
      <c r="E38" s="75">
        <v>0</v>
      </c>
      <c r="F38" s="57"/>
      <c r="G38" s="66"/>
      <c r="H38" s="51"/>
      <c r="I38" s="51"/>
    </row>
    <row r="39" spans="2:9" x14ac:dyDescent="0.4">
      <c r="B39" s="74"/>
      <c r="C39" s="76" t="s">
        <v>49</v>
      </c>
      <c r="D39" s="51"/>
      <c r="E39" s="75">
        <v>0</v>
      </c>
      <c r="F39" s="57"/>
      <c r="G39" s="66"/>
      <c r="H39" s="51"/>
      <c r="I39" s="51"/>
    </row>
    <row r="40" spans="2:9" x14ac:dyDescent="0.4">
      <c r="B40" s="74"/>
      <c r="C40" s="68" t="s">
        <v>50</v>
      </c>
      <c r="D40" s="53"/>
      <c r="E40" s="77">
        <f>SUM(E37:E39)</f>
        <v>0</v>
      </c>
      <c r="F40" s="57"/>
      <c r="G40" s="66"/>
      <c r="H40" s="51"/>
      <c r="I40" s="51"/>
    </row>
    <row r="42" spans="2:9" ht="58.5" x14ac:dyDescent="0.4">
      <c r="B42" s="52" t="s">
        <v>51</v>
      </c>
      <c r="C42" s="68" t="s">
        <v>52</v>
      </c>
      <c r="D42" s="53"/>
      <c r="E42" s="55" t="s">
        <v>53</v>
      </c>
    </row>
    <row r="43" spans="2:9" x14ac:dyDescent="0.4">
      <c r="C43" s="69" t="s">
        <v>54</v>
      </c>
      <c r="E43" s="75">
        <v>0</v>
      </c>
    </row>
    <row r="44" spans="2:9" x14ac:dyDescent="0.4">
      <c r="C44" s="69" t="s">
        <v>55</v>
      </c>
      <c r="E44" s="75">
        <v>0</v>
      </c>
    </row>
    <row r="45" spans="2:9" x14ac:dyDescent="0.4">
      <c r="C45" s="69" t="s">
        <v>56</v>
      </c>
      <c r="E45" s="75">
        <v>0</v>
      </c>
    </row>
    <row r="46" spans="2:9" x14ac:dyDescent="0.4">
      <c r="C46" s="69" t="s">
        <v>57</v>
      </c>
      <c r="E46" s="75">
        <v>0</v>
      </c>
    </row>
    <row r="47" spans="2:9" ht="39" x14ac:dyDescent="0.4">
      <c r="C47" s="69" t="s">
        <v>58</v>
      </c>
      <c r="E47" s="75">
        <v>0</v>
      </c>
    </row>
    <row r="48" spans="2:9" ht="39" x14ac:dyDescent="0.4">
      <c r="C48" s="69" t="s">
        <v>59</v>
      </c>
      <c r="E48" s="75">
        <v>0</v>
      </c>
    </row>
    <row r="49" spans="3:5" ht="39" x14ac:dyDescent="0.4">
      <c r="C49" s="69" t="s">
        <v>60</v>
      </c>
      <c r="E49" s="75">
        <v>0</v>
      </c>
    </row>
    <row r="50" spans="3:5" x14ac:dyDescent="0.4">
      <c r="C50" s="69" t="s">
        <v>61</v>
      </c>
      <c r="E50" s="75">
        <v>0</v>
      </c>
    </row>
    <row r="51" spans="3:5" x14ac:dyDescent="0.4">
      <c r="C51" s="69" t="s">
        <v>62</v>
      </c>
      <c r="E51" s="75">
        <v>0</v>
      </c>
    </row>
    <row r="52" spans="3:5" x14ac:dyDescent="0.4">
      <c r="C52" s="69" t="s">
        <v>63</v>
      </c>
      <c r="E52" s="75">
        <v>0</v>
      </c>
    </row>
    <row r="53" spans="3:5" x14ac:dyDescent="0.4">
      <c r="C53" s="69" t="s">
        <v>64</v>
      </c>
      <c r="E53" s="75">
        <v>0</v>
      </c>
    </row>
    <row r="54" spans="3:5" ht="39" x14ac:dyDescent="0.4">
      <c r="C54" s="69" t="s">
        <v>65</v>
      </c>
      <c r="E54" s="75">
        <v>0</v>
      </c>
    </row>
    <row r="55" spans="3:5" x14ac:dyDescent="0.4">
      <c r="C55" s="69" t="s">
        <v>66</v>
      </c>
      <c r="E55" s="75">
        <v>0</v>
      </c>
    </row>
    <row r="56" spans="3:5" x14ac:dyDescent="0.4">
      <c r="C56" s="69" t="s">
        <v>67</v>
      </c>
      <c r="E56" s="75">
        <v>0</v>
      </c>
    </row>
    <row r="57" spans="3:5" x14ac:dyDescent="0.4">
      <c r="C57" s="69" t="s">
        <v>68</v>
      </c>
      <c r="E57" s="75">
        <v>0</v>
      </c>
    </row>
    <row r="58" spans="3:5" x14ac:dyDescent="0.4">
      <c r="C58" s="69" t="s">
        <v>69</v>
      </c>
      <c r="E58" s="75">
        <v>0</v>
      </c>
    </row>
    <row r="59" spans="3:5" x14ac:dyDescent="0.4">
      <c r="C59" s="69" t="s">
        <v>70</v>
      </c>
      <c r="E59" s="75">
        <v>0</v>
      </c>
    </row>
    <row r="60" spans="3:5" x14ac:dyDescent="0.4">
      <c r="C60" s="69" t="s">
        <v>71</v>
      </c>
      <c r="E60" s="75">
        <v>0</v>
      </c>
    </row>
    <row r="61" spans="3:5" x14ac:dyDescent="0.4">
      <c r="C61" s="69" t="s">
        <v>72</v>
      </c>
      <c r="E61" s="75">
        <v>0</v>
      </c>
    </row>
    <row r="62" spans="3:5" x14ac:dyDescent="0.4">
      <c r="C62" s="69" t="s">
        <v>73</v>
      </c>
      <c r="E62" s="75">
        <v>0</v>
      </c>
    </row>
    <row r="63" spans="3:5" ht="39" x14ac:dyDescent="0.4">
      <c r="C63" s="69" t="s">
        <v>74</v>
      </c>
      <c r="E63" s="75">
        <v>0</v>
      </c>
    </row>
    <row r="64" spans="3:5" x14ac:dyDescent="0.4">
      <c r="C64" s="69" t="s">
        <v>75</v>
      </c>
      <c r="E64" s="75">
        <v>0</v>
      </c>
    </row>
    <row r="65" spans="2:5" x14ac:dyDescent="0.4">
      <c r="C65" s="69" t="s">
        <v>76</v>
      </c>
      <c r="E65" s="75">
        <v>0</v>
      </c>
    </row>
    <row r="66" spans="2:5" x14ac:dyDescent="0.4">
      <c r="C66" s="69" t="s">
        <v>77</v>
      </c>
      <c r="E66" s="75">
        <v>0</v>
      </c>
    </row>
    <row r="67" spans="2:5" ht="39" x14ac:dyDescent="0.4">
      <c r="C67" s="69" t="s">
        <v>78</v>
      </c>
      <c r="E67" s="75">
        <v>0</v>
      </c>
    </row>
    <row r="68" spans="2:5" ht="58.5" x14ac:dyDescent="0.4">
      <c r="C68" s="69" t="s">
        <v>79</v>
      </c>
      <c r="E68" s="75">
        <v>0</v>
      </c>
    </row>
    <row r="69" spans="2:5" x14ac:dyDescent="0.4">
      <c r="C69" s="69" t="s">
        <v>80</v>
      </c>
      <c r="E69" s="75">
        <v>0</v>
      </c>
    </row>
    <row r="70" spans="2:5" x14ac:dyDescent="0.4">
      <c r="C70" s="69" t="s">
        <v>81</v>
      </c>
      <c r="E70" s="75">
        <v>0</v>
      </c>
    </row>
    <row r="71" spans="2:5" x14ac:dyDescent="0.4">
      <c r="C71" s="69" t="s">
        <v>82</v>
      </c>
      <c r="E71" s="75">
        <v>0</v>
      </c>
    </row>
    <row r="72" spans="2:5" x14ac:dyDescent="0.4">
      <c r="C72" s="69" t="s">
        <v>83</v>
      </c>
      <c r="E72" s="75">
        <v>0</v>
      </c>
    </row>
    <row r="73" spans="2:5" x14ac:dyDescent="0.4">
      <c r="C73" s="69" t="s">
        <v>84</v>
      </c>
      <c r="E73" s="75">
        <v>0</v>
      </c>
    </row>
    <row r="74" spans="2:5" x14ac:dyDescent="0.4">
      <c r="C74" s="69" t="s">
        <v>85</v>
      </c>
      <c r="E74" s="75">
        <v>0</v>
      </c>
    </row>
    <row r="75" spans="2:5" x14ac:dyDescent="0.4">
      <c r="C75" s="78" t="s">
        <v>86</v>
      </c>
      <c r="D75" s="64"/>
      <c r="E75" s="79">
        <v>0</v>
      </c>
    </row>
    <row r="76" spans="2:5" x14ac:dyDescent="0.4">
      <c r="C76" s="68" t="s">
        <v>50</v>
      </c>
      <c r="D76" s="53"/>
      <c r="E76" s="77">
        <f>SUM(E43:E75)</f>
        <v>0</v>
      </c>
    </row>
    <row r="78" spans="2:5" x14ac:dyDescent="0.4">
      <c r="B78"/>
    </row>
    <row r="79" spans="2:5" x14ac:dyDescent="0.4">
      <c r="B79"/>
    </row>
    <row r="80" spans="2:5" x14ac:dyDescent="0.4">
      <c r="B80"/>
    </row>
    <row r="81" spans="2:2" x14ac:dyDescent="0.4">
      <c r="B81"/>
    </row>
  </sheetData>
  <mergeCells count="3">
    <mergeCell ref="B21:B26"/>
    <mergeCell ref="B30:B31"/>
    <mergeCell ref="I21:J26"/>
  </mergeCells>
  <conditionalFormatting sqref="F21:F26">
    <cfRule type="expression" dxfId="6" priority="16">
      <formula>F21&gt;E21</formula>
    </cfRule>
    <cfRule type="expression" dxfId="5" priority="17">
      <formula>AND(H21 = "Full-time (More than 4 hours)",F21 &lt; 200)</formula>
    </cfRule>
  </conditionalFormatting>
  <conditionalFormatting sqref="F24:F25">
    <cfRule type="expression" dxfId="4" priority="1">
      <formula>AND(F24&gt;E24,F24&lt;=E$23)</formula>
    </cfRule>
  </conditionalFormatting>
  <dataValidations xWindow="321" yWindow="896" count="8">
    <dataValidation allowBlank="1" showInputMessage="1" showErrorMessage="1" prompt="Enter Estimated amount in this column under this heading" sqref="E42" xr:uid="{32B32403-B260-451D-92FB-8747CC4EE150}"/>
    <dataValidation allowBlank="1" showInputMessage="1" showErrorMessage="1" prompt="Enter Operating Expenses in this column under this heading. Use heading filters to find specific entries" sqref="C42:D42" xr:uid="{6D05D71E-5257-492B-A45A-34E878E891B7}"/>
    <dataValidation type="list" allowBlank="1" showInputMessage="1" showErrorMessage="1" sqref="C17:D17" xr:uid="{678E8572-EE0F-4B9B-9391-8432F8CA33A5}">
      <formula1>"Group"</formula1>
    </dataValidation>
    <dataValidation type="list" allowBlank="1" showInputMessage="1" showErrorMessage="1" sqref="H21:H25 I29:I34" xr:uid="{990C91FC-FD4B-40F9-83CE-F03E3BDAE1B0}">
      <formula1>"N/A, Part-time (4 hours or less), Full-time (More than 4 hours)"</formula1>
    </dataValidation>
    <dataValidation type="list" allowBlank="1" showInputMessage="1" showErrorMessage="1" sqref="H26" xr:uid="{17A172C4-90C7-440A-9289-295C96E1F5D5}">
      <formula1>"N/A, Part-time (4 hours or less)"</formula1>
    </dataValidation>
    <dataValidation type="list" allowBlank="1" showInputMessage="1" showErrorMessage="1" sqref="C18:D18 F35:F40" xr:uid="{E1001212-2C8D-4364-938C-0F6B7CDDD802}">
      <formula1>"Yes,No"</formula1>
    </dataValidation>
    <dataValidation allowBlank="1" showInputMessage="1" showErrorMessage="1" prompt="RA's and ECEA's are not eligible for ECE-WE." sqref="F29:F30" xr:uid="{80114C56-168A-4357-902D-1108849D9345}"/>
    <dataValidation type="list" allowBlank="1" showInputMessage="1" showErrorMessage="1" sqref="F31:F34" xr:uid="{A5B13C7C-33C2-4410-B304-08AB82E1603D}">
      <formula1>"0,4,6"</formula1>
    </dataValidation>
  </dataValidations>
  <hyperlinks>
    <hyperlink ref="C68" location="_ftn3" display="_ftn3" xr:uid="{3DBB54D9-941E-41EF-8FBC-A01C24A222FB}"/>
    <hyperlink ref="B32" r:id="rId1" xr:uid="{4791C1E7-389B-4C97-975D-95DFB2028902}"/>
    <hyperlink ref="B33" r:id="rId2" display="Click here for Wage Subsidy Programs - Columbia Basin Trust" xr:uid="{93C341B5-B6CC-452C-814F-67AFE7DF5691}"/>
  </hyperlinks>
  <pageMargins left="0.7" right="0.7" top="0.75" bottom="0.75" header="0.3" footer="0.3"/>
  <pageSetup orientation="portrait" r:id="rId3"/>
  <drawing r:id="rId4"/>
  <extLst>
    <ext xmlns:x14="http://schemas.microsoft.com/office/spreadsheetml/2009/9/main" uri="{CCE6A557-97BC-4b89-ADB6-D9C93CAAB3DF}">
      <x14:dataValidations xmlns:xm="http://schemas.microsoft.com/office/excel/2006/main" xWindow="321" yWindow="896" count="1">
        <x14:dataValidation type="list" allowBlank="1" showInputMessage="1" showErrorMessage="1" prompt="Select region that the facility belongs to." xr:uid="{D8AB9D6C-55DB-40F5-A14A-49CC06B57259}">
          <x14:formula1>
            <xm:f>CCFRI!$A$3:$A$8</xm:f>
          </x14:formula1>
          <xm:sqref>C16:D16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pageSetUpPr autoPageBreaks="0" fitToPage="1"/>
  </sheetPr>
  <dimension ref="A1:E63"/>
  <sheetViews>
    <sheetView showGridLines="0" zoomScale="91" zoomScaleNormal="100" workbookViewId="0">
      <selection activeCell="E9" sqref="E9"/>
    </sheetView>
  </sheetViews>
  <sheetFormatPr defaultColWidth="9" defaultRowHeight="16.5" customHeight="1" x14ac:dyDescent="0.35"/>
  <cols>
    <col min="1" max="1" width="22.25" style="48" customWidth="1"/>
    <col min="2" max="2" width="23.625" style="48" customWidth="1"/>
    <col min="3" max="3" width="22.875" style="48" customWidth="1"/>
    <col min="4" max="4" width="21" style="48" customWidth="1"/>
    <col min="5" max="5" width="21.25" style="48" customWidth="1"/>
    <col min="6" max="6" width="4.125" style="44" customWidth="1"/>
    <col min="7" max="16384" width="9" style="44"/>
  </cols>
  <sheetData>
    <row r="1" spans="1:5" ht="31.5" customHeight="1" x14ac:dyDescent="0.5">
      <c r="A1" s="237"/>
      <c r="B1" s="237"/>
      <c r="C1" s="237"/>
      <c r="D1" s="49"/>
      <c r="E1" s="49"/>
    </row>
    <row r="2" spans="1:5" ht="42" customHeight="1" x14ac:dyDescent="0.5">
      <c r="A2" s="236" t="s">
        <v>87</v>
      </c>
      <c r="B2" s="236"/>
      <c r="C2" s="236"/>
      <c r="D2" s="235">
        <f ca="1">TODAY()</f>
        <v>46234</v>
      </c>
      <c r="E2" s="235"/>
    </row>
    <row r="3" spans="1:5" ht="15" customHeight="1" x14ac:dyDescent="0.35">
      <c r="A3" s="44"/>
      <c r="B3" s="44"/>
      <c r="C3" s="44"/>
      <c r="D3" s="44"/>
      <c r="E3" s="44"/>
    </row>
    <row r="4" spans="1:5" s="45" customFormat="1" ht="21.75" customHeight="1" x14ac:dyDescent="0.35"/>
    <row r="5" spans="1:5" customFormat="1" ht="43.15" customHeight="1" x14ac:dyDescent="0.35">
      <c r="A5" s="154" t="s">
        <v>88</v>
      </c>
      <c r="B5" s="154" t="s">
        <v>89</v>
      </c>
      <c r="C5" s="154" t="s">
        <v>90</v>
      </c>
      <c r="D5" s="154" t="s">
        <v>91</v>
      </c>
      <c r="E5" s="154" t="s">
        <v>92</v>
      </c>
    </row>
    <row r="6" spans="1:5" customFormat="1" ht="17.25" x14ac:dyDescent="0.35">
      <c r="A6" t="s">
        <v>93</v>
      </c>
      <c r="B6" s="155">
        <f>Income[[#Totals],[ESTIMATED (100% Enrolment)]]</f>
        <v>0</v>
      </c>
      <c r="C6" s="155">
        <f>Income[[#Totals],[70% enrolment]]</f>
        <v>0</v>
      </c>
      <c r="D6" s="155">
        <f>Income[[#Totals],[85% enrolment]]</f>
        <v>0</v>
      </c>
      <c r="E6" s="155">
        <f>Income[[#Totals],[95% enrolment]]</f>
        <v>0</v>
      </c>
    </row>
    <row r="7" spans="1:5" customFormat="1" ht="17.25" x14ac:dyDescent="0.35">
      <c r="A7" t="s">
        <v>94</v>
      </c>
      <c r="B7" s="155">
        <f>(PersonnelExpenses[[#Totals],[ESTIMATED]]+OperatingExpenses[[#Totals],[ESTIMATED]])</f>
        <v>0</v>
      </c>
      <c r="C7" s="155">
        <f>(PersonnelExpenses[[#Totals],[ESTIMATED]]+OperatingExpenses[[#Totals],[ESTIMATED]])</f>
        <v>0</v>
      </c>
      <c r="D7" s="155">
        <f>(PersonnelExpenses[[#Totals],[ESTIMATED]]+OperatingExpenses[[#Totals],[ESTIMATED]])</f>
        <v>0</v>
      </c>
      <c r="E7" s="155">
        <f>(PersonnelExpenses[[#Totals],[ESTIMATED]]+OperatingExpenses[[#Totals],[ESTIMATED]])</f>
        <v>0</v>
      </c>
    </row>
    <row r="8" spans="1:5" customFormat="1" ht="16.5" customHeight="1" x14ac:dyDescent="0.35">
      <c r="A8" s="156" t="s">
        <v>95</v>
      </c>
      <c r="B8" s="157">
        <f>B6-B7</f>
        <v>0</v>
      </c>
      <c r="C8" s="157">
        <f>C6-C7</f>
        <v>0</v>
      </c>
      <c r="D8" s="157">
        <f>D6-D7</f>
        <v>0</v>
      </c>
      <c r="E8" s="157">
        <f>E6-E7</f>
        <v>0</v>
      </c>
    </row>
    <row r="9" spans="1:5" s="1" customFormat="1" ht="16.5" customHeight="1" x14ac:dyDescent="0.35">
      <c r="A9" s="156" t="s">
        <v>96</v>
      </c>
      <c r="B9" s="158" t="e">
        <f>B8/B6</f>
        <v>#DIV/0!</v>
      </c>
      <c r="C9" s="158" t="e">
        <f>C8/C6</f>
        <v>#DIV/0!</v>
      </c>
      <c r="D9" s="158" t="e">
        <f t="shared" ref="D9:E9" si="0">D8/D6</f>
        <v>#DIV/0!</v>
      </c>
      <c r="E9" s="158" t="e">
        <f t="shared" si="0"/>
        <v>#DIV/0!</v>
      </c>
    </row>
    <row r="10" spans="1:5" s="46" customFormat="1" ht="16.5" customHeight="1" x14ac:dyDescent="0.35"/>
    <row r="11" spans="1:5" s="46" customFormat="1" ht="16.5" customHeight="1" x14ac:dyDescent="0.35">
      <c r="A11" s="47"/>
    </row>
    <row r="12" spans="1:5" s="46" customFormat="1" ht="16.5" customHeight="1" x14ac:dyDescent="0.35"/>
    <row r="13" spans="1:5" s="46" customFormat="1" ht="16.5" customHeight="1" x14ac:dyDescent="0.35"/>
    <row r="14" spans="1:5" s="46" customFormat="1" ht="16.5" customHeight="1" x14ac:dyDescent="0.35"/>
    <row r="15" spans="1:5" s="46" customFormat="1" ht="16.5" customHeight="1" x14ac:dyDescent="0.35"/>
    <row r="16" spans="1:5" s="46" customFormat="1" ht="16.5" customHeight="1" x14ac:dyDescent="0.35"/>
    <row r="17" s="46" customFormat="1" ht="16.5" customHeight="1" x14ac:dyDescent="0.35"/>
    <row r="18" s="46" customFormat="1" ht="16.5" customHeight="1" x14ac:dyDescent="0.35"/>
    <row r="19" s="46" customFormat="1" ht="16.5" customHeight="1" x14ac:dyDescent="0.35"/>
    <row r="20" s="46" customFormat="1" ht="16.5" customHeight="1" x14ac:dyDescent="0.35"/>
    <row r="21" s="46" customFormat="1" ht="16.5" customHeight="1" x14ac:dyDescent="0.35"/>
    <row r="22" s="46" customFormat="1" ht="16.5" customHeight="1" x14ac:dyDescent="0.35"/>
    <row r="23" s="46" customFormat="1" ht="16.5" customHeight="1" x14ac:dyDescent="0.35"/>
    <row r="24" s="46" customFormat="1" ht="16.5" customHeight="1" x14ac:dyDescent="0.35"/>
    <row r="25" s="46" customFormat="1" ht="16.5" customHeight="1" x14ac:dyDescent="0.35"/>
    <row r="26" s="46" customFormat="1" ht="16.5" customHeight="1" x14ac:dyDescent="0.35"/>
    <row r="27" s="46" customFormat="1" ht="16.5" customHeight="1" x14ac:dyDescent="0.35"/>
    <row r="28" s="46" customFormat="1" ht="16.5" customHeight="1" x14ac:dyDescent="0.35"/>
    <row r="29" s="46" customFormat="1" ht="16.5" customHeight="1" x14ac:dyDescent="0.35"/>
    <row r="30" s="46" customFormat="1" ht="16.5" customHeight="1" x14ac:dyDescent="0.35"/>
    <row r="31" s="46" customFormat="1" ht="16.5" customHeight="1" x14ac:dyDescent="0.35"/>
    <row r="32" s="46" customFormat="1" ht="16.5" customHeight="1" x14ac:dyDescent="0.35"/>
    <row r="33" s="46" customFormat="1" ht="16.5" customHeight="1" x14ac:dyDescent="0.35"/>
    <row r="34" s="46" customFormat="1" ht="16.5" customHeight="1" x14ac:dyDescent="0.35"/>
    <row r="35" s="46" customFormat="1" ht="16.5" customHeight="1" x14ac:dyDescent="0.35"/>
    <row r="36" s="46" customFormat="1" ht="16.5" customHeight="1" x14ac:dyDescent="0.35"/>
    <row r="37" s="46" customFormat="1" ht="16.5" customHeight="1" x14ac:dyDescent="0.35"/>
    <row r="38" s="46" customFormat="1" ht="16.5" customHeight="1" x14ac:dyDescent="0.35"/>
    <row r="39" s="46" customFormat="1" ht="16.5" customHeight="1" x14ac:dyDescent="0.35"/>
    <row r="40" s="46" customFormat="1" ht="16.5" customHeight="1" x14ac:dyDescent="0.35"/>
    <row r="41" s="46" customFormat="1" ht="16.5" customHeight="1" x14ac:dyDescent="0.35"/>
    <row r="42" s="46" customFormat="1" ht="16.5" customHeight="1" x14ac:dyDescent="0.35"/>
    <row r="43" s="46" customFormat="1" ht="16.5" customHeight="1" x14ac:dyDescent="0.35"/>
    <row r="44" s="46" customFormat="1" ht="16.5" customHeight="1" x14ac:dyDescent="0.35"/>
    <row r="45" s="46" customFormat="1" ht="16.5" customHeight="1" x14ac:dyDescent="0.35"/>
    <row r="46" s="46" customFormat="1" ht="16.5" customHeight="1" x14ac:dyDescent="0.35"/>
    <row r="47" s="46" customFormat="1" ht="16.5" customHeight="1" x14ac:dyDescent="0.35"/>
    <row r="48" s="46" customFormat="1" ht="16.5" customHeight="1" x14ac:dyDescent="0.35"/>
    <row r="49" s="46" customFormat="1" ht="16.5" customHeight="1" x14ac:dyDescent="0.35"/>
    <row r="50" s="46" customFormat="1" ht="16.5" customHeight="1" x14ac:dyDescent="0.35"/>
    <row r="51" s="46" customFormat="1" ht="16.5" customHeight="1" x14ac:dyDescent="0.35"/>
    <row r="52" s="46" customFormat="1" ht="16.5" customHeight="1" x14ac:dyDescent="0.35"/>
    <row r="53" s="46" customFormat="1" ht="16.5" customHeight="1" x14ac:dyDescent="0.35"/>
    <row r="54" s="46" customFormat="1" ht="16.5" customHeight="1" x14ac:dyDescent="0.35"/>
    <row r="55" s="46" customFormat="1" ht="16.5" customHeight="1" x14ac:dyDescent="0.35"/>
    <row r="56" s="46" customFormat="1" ht="16.5" customHeight="1" x14ac:dyDescent="0.35"/>
    <row r="57" s="46" customFormat="1" ht="16.5" customHeight="1" x14ac:dyDescent="0.35"/>
    <row r="58" s="46" customFormat="1" ht="16.5" customHeight="1" x14ac:dyDescent="0.35"/>
    <row r="59" s="46" customFormat="1" ht="16.5" customHeight="1" x14ac:dyDescent="0.35"/>
    <row r="60" s="46" customFormat="1" ht="16.5" customHeight="1" x14ac:dyDescent="0.35"/>
    <row r="61" s="46" customFormat="1" ht="16.5" customHeight="1" x14ac:dyDescent="0.35"/>
    <row r="62" s="46" customFormat="1" ht="16.5" customHeight="1" x14ac:dyDescent="0.35"/>
    <row r="63" s="46" customFormat="1" ht="16.5" customHeight="1" x14ac:dyDescent="0.35"/>
  </sheetData>
  <sheetProtection password="CA7D" sheet="1" objects="1" scenarios="1"/>
  <mergeCells count="3">
    <mergeCell ref="D2:E2"/>
    <mergeCell ref="A2:C2"/>
    <mergeCell ref="A1:C1"/>
  </mergeCells>
  <phoneticPr fontId="16" type="noConversion"/>
  <conditionalFormatting sqref="F9 B10 D10 A11 B11:D29">
    <cfRule type="cellIs" dxfId="3" priority="2" operator="lessThan">
      <formula>0</formula>
    </cfRule>
  </conditionalFormatting>
  <dataValidations count="2">
    <dataValidation allowBlank="1" showInputMessage="1" showErrorMessage="1" prompt="Enter Company Name in this cell" sqref="A1" xr:uid="{00000000-0002-0000-0000-000007000000}"/>
    <dataValidation allowBlank="1" showInputMessage="1" showErrorMessage="1" prompt="Title of this worksheet is in this cell. Enter Date in cell at right. Budget Totals are automatically calculated in Totals table starting in cell B4" sqref="A2:C2" xr:uid="{00000000-0002-0000-0000-000012000000}"/>
  </dataValidations>
  <printOptions horizontalCentered="1"/>
  <pageMargins left="0.25" right="0.25" top="0.25" bottom="0.25" header="0" footer="0"/>
  <pageSetup fitToHeight="0" orientation="portrait" r:id="rId1"/>
  <headerFooter differentFirst="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FC1B-0933-4D67-82C0-8722D6D04D78}">
  <sheetPr codeName="Sheet10">
    <tabColor theme="6" tint="0.79998168889431442"/>
    <pageSetUpPr autoPageBreaks="0" fitToPage="1"/>
  </sheetPr>
  <dimension ref="A1:F65"/>
  <sheetViews>
    <sheetView showGridLines="0" zoomScaleNormal="100" workbookViewId="0">
      <selection activeCell="D9" sqref="D9"/>
    </sheetView>
  </sheetViews>
  <sheetFormatPr defaultColWidth="9" defaultRowHeight="16.5" customHeight="1" x14ac:dyDescent="0.35"/>
  <cols>
    <col min="1" max="1" width="4.125" style="3" customWidth="1"/>
    <col min="2" max="2" width="29.25" style="3" customWidth="1"/>
    <col min="3" max="3" width="25.875" style="3" customWidth="1"/>
    <col min="4" max="4" width="22.875" style="3" customWidth="1"/>
    <col min="5" max="5" width="8.875" style="3" customWidth="1"/>
    <col min="6" max="6" width="6.625" style="3" customWidth="1"/>
    <col min="7" max="7" width="4.125" customWidth="1"/>
  </cols>
  <sheetData>
    <row r="1" spans="1:6" ht="31.5" customHeight="1" x14ac:dyDescent="0.5">
      <c r="A1" s="1"/>
      <c r="B1" s="237"/>
      <c r="C1" s="237"/>
      <c r="D1" s="237"/>
      <c r="E1" s="49"/>
      <c r="F1" s="49"/>
    </row>
    <row r="2" spans="1:6" ht="42" customHeight="1" x14ac:dyDescent="0.5">
      <c r="A2" s="1"/>
      <c r="B2" s="236" t="s">
        <v>97</v>
      </c>
      <c r="C2" s="236"/>
      <c r="D2" s="236"/>
      <c r="E2" s="235">
        <f ca="1">TODAY()</f>
        <v>46234</v>
      </c>
      <c r="F2" s="235"/>
    </row>
    <row r="3" spans="1:6" ht="15" customHeight="1" x14ac:dyDescent="0.35">
      <c r="A3"/>
      <c r="B3"/>
      <c r="C3"/>
      <c r="D3"/>
      <c r="E3"/>
      <c r="F3"/>
    </row>
    <row r="4" spans="1:6" s="2" customFormat="1" ht="21.75" customHeight="1" x14ac:dyDescent="0.35"/>
    <row r="5" spans="1:6" ht="36.6" customHeight="1" x14ac:dyDescent="0.35">
      <c r="A5"/>
      <c r="B5" s="154" t="s">
        <v>98</v>
      </c>
      <c r="C5" s="154" t="s">
        <v>99</v>
      </c>
      <c r="D5" s="154" t="s">
        <v>12</v>
      </c>
      <c r="E5"/>
      <c r="F5"/>
    </row>
    <row r="6" spans="1:6" ht="17.25" x14ac:dyDescent="0.35">
      <c r="A6"/>
      <c r="B6" s="26" t="s">
        <v>15</v>
      </c>
      <c r="C6" t="s">
        <v>16</v>
      </c>
      <c r="D6" s="159">
        <f>Form!G21</f>
        <v>0</v>
      </c>
      <c r="E6"/>
      <c r="F6"/>
    </row>
    <row r="7" spans="1:6" ht="17.25" x14ac:dyDescent="0.35">
      <c r="A7"/>
      <c r="B7" s="26" t="s">
        <v>17</v>
      </c>
      <c r="C7" t="s">
        <v>18</v>
      </c>
      <c r="D7" s="159">
        <f>Form!G22</f>
        <v>0</v>
      </c>
      <c r="E7"/>
      <c r="F7"/>
    </row>
    <row r="8" spans="1:6" ht="16.5" customHeight="1" x14ac:dyDescent="0.35">
      <c r="A8"/>
      <c r="B8" s="26" t="s">
        <v>19</v>
      </c>
      <c r="C8" t="s">
        <v>20</v>
      </c>
      <c r="D8" s="159">
        <f>Form!G23</f>
        <v>0</v>
      </c>
      <c r="E8"/>
      <c r="F8"/>
    </row>
    <row r="9" spans="1:6" s="1" customFormat="1" ht="16.5" customHeight="1" x14ac:dyDescent="0.35">
      <c r="B9" s="26" t="s">
        <v>100</v>
      </c>
      <c r="C9" t="s">
        <v>22</v>
      </c>
      <c r="D9" s="159">
        <f>Form!G24</f>
        <v>0</v>
      </c>
    </row>
    <row r="10" spans="1:6" s="1" customFormat="1" ht="16.5" customHeight="1" x14ac:dyDescent="0.35">
      <c r="B10" s="26" t="s">
        <v>100</v>
      </c>
      <c r="C10" t="s">
        <v>24</v>
      </c>
      <c r="D10" s="159">
        <f>Form!G25</f>
        <v>0</v>
      </c>
    </row>
    <row r="11" spans="1:6" s="1" customFormat="1" ht="33" customHeight="1" x14ac:dyDescent="0.35">
      <c r="B11" s="26" t="s">
        <v>25</v>
      </c>
      <c r="C11" t="s">
        <v>26</v>
      </c>
      <c r="D11" s="159">
        <f>Form!G26</f>
        <v>0</v>
      </c>
    </row>
    <row r="12" spans="1:6" s="1" customFormat="1" ht="16.5" customHeight="1" x14ac:dyDescent="0.35"/>
    <row r="13" spans="1:6" s="1" customFormat="1" ht="16.5" customHeight="1" x14ac:dyDescent="0.35">
      <c r="B13" s="24"/>
    </row>
    <row r="14" spans="1:6" s="1" customFormat="1" ht="16.5" customHeight="1" x14ac:dyDescent="0.35"/>
    <row r="15" spans="1:6" s="1" customFormat="1" ht="16.5" customHeight="1" x14ac:dyDescent="0.35"/>
    <row r="16" spans="1:6" s="1" customFormat="1" ht="16.5" customHeight="1" x14ac:dyDescent="0.35"/>
    <row r="17" s="1" customFormat="1" ht="16.5" customHeight="1" x14ac:dyDescent="0.35"/>
    <row r="18" s="1" customFormat="1" ht="16.5" customHeight="1" x14ac:dyDescent="0.35"/>
    <row r="19" s="1" customFormat="1" ht="16.5" customHeight="1" x14ac:dyDescent="0.35"/>
    <row r="20" s="1" customFormat="1" ht="16.5" customHeight="1" x14ac:dyDescent="0.35"/>
    <row r="21" s="1" customFormat="1" ht="16.5" customHeight="1" x14ac:dyDescent="0.35"/>
    <row r="22" s="1" customFormat="1" ht="16.5" customHeight="1" x14ac:dyDescent="0.35"/>
    <row r="23" s="1" customFormat="1" ht="16.5" customHeight="1" x14ac:dyDescent="0.35"/>
    <row r="24" s="1" customFormat="1" ht="16.5" customHeight="1" x14ac:dyDescent="0.35"/>
    <row r="25" s="1" customFormat="1" ht="16.5" customHeight="1" x14ac:dyDescent="0.35"/>
    <row r="26" s="1" customFormat="1" ht="16.5" customHeight="1" x14ac:dyDescent="0.35"/>
    <row r="27" s="1" customFormat="1" ht="16.5" customHeight="1" x14ac:dyDescent="0.35"/>
    <row r="28" s="1" customFormat="1" ht="16.5" customHeight="1" x14ac:dyDescent="0.35"/>
    <row r="29" s="1" customFormat="1" ht="16.5" customHeight="1" x14ac:dyDescent="0.35"/>
    <row r="30" s="1" customFormat="1" ht="16.5" customHeight="1" x14ac:dyDescent="0.35"/>
    <row r="31" s="1" customFormat="1" ht="16.5" customHeight="1" x14ac:dyDescent="0.35"/>
    <row r="32" s="1" customFormat="1" ht="16.5" customHeight="1" x14ac:dyDescent="0.35"/>
    <row r="33" s="1" customFormat="1" ht="16.5" customHeight="1" x14ac:dyDescent="0.35"/>
    <row r="34" s="1" customFormat="1" ht="16.5" customHeight="1" x14ac:dyDescent="0.35"/>
    <row r="35" s="1" customFormat="1" ht="16.5" customHeight="1" x14ac:dyDescent="0.35"/>
    <row r="36" s="1" customFormat="1" ht="16.5" customHeight="1" x14ac:dyDescent="0.35"/>
    <row r="37" s="1" customFormat="1" ht="16.5" customHeight="1" x14ac:dyDescent="0.35"/>
    <row r="38" s="1" customFormat="1" ht="16.5" customHeight="1" x14ac:dyDescent="0.35"/>
    <row r="39" s="1" customFormat="1" ht="16.5" customHeight="1" x14ac:dyDescent="0.35"/>
    <row r="40" s="1" customFormat="1" ht="16.5" customHeight="1" x14ac:dyDescent="0.35"/>
    <row r="41" s="1" customFormat="1" ht="16.5" customHeight="1" x14ac:dyDescent="0.35"/>
    <row r="42" s="1" customFormat="1" ht="16.5" customHeight="1" x14ac:dyDescent="0.35"/>
    <row r="43" s="1" customFormat="1" ht="16.5" customHeight="1" x14ac:dyDescent="0.35"/>
    <row r="44" s="1" customFormat="1" ht="16.5" customHeight="1" x14ac:dyDescent="0.35"/>
    <row r="45" s="1" customFormat="1" ht="16.5" customHeight="1" x14ac:dyDescent="0.35"/>
    <row r="46" s="1" customFormat="1" ht="16.5" customHeight="1" x14ac:dyDescent="0.35"/>
    <row r="47" s="1" customFormat="1" ht="16.5" customHeight="1" x14ac:dyDescent="0.35"/>
    <row r="48" s="1" customFormat="1" ht="16.5" customHeight="1" x14ac:dyDescent="0.35"/>
    <row r="49" spans="2:6" s="1" customFormat="1" ht="16.5" customHeight="1" x14ac:dyDescent="0.35"/>
    <row r="50" spans="2:6" s="1" customFormat="1" ht="16.5" customHeight="1" x14ac:dyDescent="0.35"/>
    <row r="51" spans="2:6" s="1" customFormat="1" ht="16.5" customHeight="1" x14ac:dyDescent="0.35"/>
    <row r="52" spans="2:6" s="1" customFormat="1" ht="16.5" customHeight="1" x14ac:dyDescent="0.35"/>
    <row r="53" spans="2:6" s="1" customFormat="1" ht="16.5" customHeight="1" x14ac:dyDescent="0.35"/>
    <row r="54" spans="2:6" s="1" customFormat="1" ht="16.5" customHeight="1" x14ac:dyDescent="0.35"/>
    <row r="55" spans="2:6" s="1" customFormat="1" ht="16.5" customHeight="1" x14ac:dyDescent="0.35"/>
    <row r="56" spans="2:6" s="1" customFormat="1" ht="16.5" customHeight="1" x14ac:dyDescent="0.35"/>
    <row r="57" spans="2:6" s="1" customFormat="1" ht="16.5" customHeight="1" x14ac:dyDescent="0.35"/>
    <row r="58" spans="2:6" s="1" customFormat="1" ht="16.5" customHeight="1" x14ac:dyDescent="0.35"/>
    <row r="59" spans="2:6" s="1" customFormat="1" ht="16.5" customHeight="1" x14ac:dyDescent="0.35"/>
    <row r="60" spans="2:6" s="1" customFormat="1" ht="16.5" customHeight="1" x14ac:dyDescent="0.35"/>
    <row r="61" spans="2:6" s="1" customFormat="1" ht="16.5" customHeight="1" x14ac:dyDescent="0.35"/>
    <row r="62" spans="2:6" s="1" customFormat="1" ht="16.5" customHeight="1" x14ac:dyDescent="0.35"/>
    <row r="63" spans="2:6" s="1" customFormat="1" ht="16.5" customHeight="1" x14ac:dyDescent="0.35"/>
    <row r="64" spans="2:6" ht="16.5" customHeight="1" x14ac:dyDescent="0.35">
      <c r="B64" s="1"/>
      <c r="C64" s="1"/>
      <c r="D64" s="1"/>
      <c r="E64" s="1"/>
      <c r="F64" s="1"/>
    </row>
    <row r="65" spans="2:6" ht="16.5" customHeight="1" x14ac:dyDescent="0.35">
      <c r="B65" s="1"/>
      <c r="C65" s="1"/>
      <c r="D65" s="1"/>
      <c r="E65" s="1"/>
      <c r="F65" s="1"/>
    </row>
  </sheetData>
  <sheetProtection password="CA7D" sheet="1" objects="1" scenarios="1"/>
  <mergeCells count="3">
    <mergeCell ref="B1:D1"/>
    <mergeCell ref="B2:D2"/>
    <mergeCell ref="E2:F2"/>
  </mergeCells>
  <conditionalFormatting sqref="E9 C12 E12 B13 C13:E31">
    <cfRule type="cellIs" dxfId="2" priority="1" operator="lessThan">
      <formula>0</formula>
    </cfRule>
  </conditionalFormatting>
  <dataValidations count="3">
    <dataValidation allowBlank="1" showInputMessage="1" showErrorMessage="1" prompt="Title of this worksheet is in this cell. Enter Date in cell at right. Budget Totals are automatically calculated in Totals table starting in cell B4" sqref="B2:D2" xr:uid="{C933C9B1-9924-45C4-A0D5-89E17F2BF059}"/>
    <dataValidation allowBlank="1" showInputMessage="1" showErrorMessage="1" prompt="Enter Company Name in this cell" sqref="B1" xr:uid="{22DE0B76-2A3F-4DF4-AC81-F5932C51FE0D}"/>
    <dataValidation allowBlank="1" showInputMessage="1" showErrorMessage="1" prompt="Create a Monthly Business Budget in this workbook. Overview is in this worksheet. Enter Income details in Monthly Income, Personnel, and Operating Expenses in respective worksheets" sqref="A1" xr:uid="{BB92FBB6-6CC0-4D24-9B9D-BE5EA4007234}"/>
  </dataValidations>
  <printOptions horizontalCentered="1"/>
  <pageMargins left="0.25" right="0.25" top="0.25" bottom="0.25" header="0" footer="0"/>
  <pageSetup fitToHeight="0" orientation="portrait" r:id="rId1"/>
  <headerFooter differentFirst="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7" tint="0.39997558519241921"/>
    <pageSetUpPr autoPageBreaks="0" fitToPage="1"/>
  </sheetPr>
  <dimension ref="A1:L43"/>
  <sheetViews>
    <sheetView showGridLines="0" zoomScale="90" zoomScaleNormal="90" workbookViewId="0">
      <selection activeCell="C7" sqref="C7"/>
    </sheetView>
  </sheetViews>
  <sheetFormatPr defaultColWidth="9" defaultRowHeight="30" customHeight="1" x14ac:dyDescent="0.35"/>
  <cols>
    <col min="1" max="1" width="4.125" style="28" customWidth="1"/>
    <col min="2" max="2" width="40.5" style="142" customWidth="1"/>
    <col min="3" max="5" width="21.5" style="28" customWidth="1"/>
    <col min="6" max="6" width="22.375" style="28" customWidth="1"/>
    <col min="7" max="7" width="15.375" style="28" customWidth="1"/>
    <col min="8" max="8" width="8.5" style="28" customWidth="1"/>
    <col min="9" max="16384" width="9" style="28"/>
  </cols>
  <sheetData>
    <row r="1" spans="1:12" ht="46.15" customHeight="1" x14ac:dyDescent="0.5">
      <c r="A1" s="27"/>
      <c r="B1" s="105" t="s">
        <v>101</v>
      </c>
      <c r="C1" s="80"/>
      <c r="D1" s="29"/>
      <c r="E1" s="29"/>
      <c r="F1" s="29"/>
      <c r="G1" s="29"/>
    </row>
    <row r="2" spans="1:12" ht="15" customHeight="1" x14ac:dyDescent="0.35">
      <c r="A2" s="30"/>
      <c r="B2" s="106"/>
      <c r="C2" s="30"/>
      <c r="D2" s="30"/>
      <c r="E2" s="30"/>
      <c r="F2" s="30"/>
      <c r="G2" s="31"/>
    </row>
    <row r="3" spans="1:12" s="34" customFormat="1" ht="40.9" customHeight="1" x14ac:dyDescent="0.35">
      <c r="A3" s="32"/>
      <c r="B3" s="107" t="s">
        <v>102</v>
      </c>
      <c r="C3" s="83" t="s">
        <v>89</v>
      </c>
      <c r="D3" s="84" t="s">
        <v>103</v>
      </c>
      <c r="E3" s="84" t="s">
        <v>104</v>
      </c>
      <c r="F3" s="84" t="s">
        <v>105</v>
      </c>
      <c r="G3" s="33"/>
    </row>
    <row r="4" spans="1:12" ht="17.25" x14ac:dyDescent="0.35">
      <c r="A4" s="30"/>
      <c r="B4" s="108" t="s">
        <v>106</v>
      </c>
      <c r="C4" s="85">
        <f>F26</f>
        <v>0</v>
      </c>
      <c r="D4" s="85">
        <f>Income[[#This Row],[ESTIMATED (100% Enrolment)]]*70%</f>
        <v>0</v>
      </c>
      <c r="E4" s="85">
        <f>Income[[#This Row],[ESTIMATED (100% Enrolment)]]*85%</f>
        <v>0</v>
      </c>
      <c r="F4" s="85">
        <f>Income[[#This Row],[ESTIMATED (100% Enrolment)]]*95%</f>
        <v>0</v>
      </c>
      <c r="G4" s="35"/>
      <c r="J4" s="240"/>
      <c r="K4" s="240"/>
      <c r="L4" s="240"/>
    </row>
    <row r="5" spans="1:12" ht="17.25" x14ac:dyDescent="0.35">
      <c r="A5" s="30"/>
      <c r="B5" s="108" t="s">
        <v>107</v>
      </c>
      <c r="C5" s="85">
        <f>F34</f>
        <v>0</v>
      </c>
      <c r="D5" s="85">
        <f>Income[[#This Row],[ESTIMATED (100% Enrolment)]]*70%</f>
        <v>0</v>
      </c>
      <c r="E5" s="85">
        <f>Income[[#This Row],[ESTIMATED (100% Enrolment)]]*85%</f>
        <v>0</v>
      </c>
      <c r="F5" s="85">
        <f>Income[[#This Row],[ESTIMATED (100% Enrolment)]]*95%</f>
        <v>0</v>
      </c>
      <c r="G5" s="35"/>
      <c r="J5" s="240"/>
      <c r="K5" s="240"/>
      <c r="L5" s="240"/>
    </row>
    <row r="6" spans="1:12" ht="43.15" customHeight="1" x14ac:dyDescent="0.35">
      <c r="A6" s="30"/>
      <c r="B6" s="108" t="s">
        <v>108</v>
      </c>
      <c r="C6" s="85">
        <f>F42</f>
        <v>0</v>
      </c>
      <c r="D6" s="85">
        <f>Income[[#This Row],[ESTIMATED (100% Enrolment)]]*70%</f>
        <v>0</v>
      </c>
      <c r="E6" s="85">
        <f>Income[[#This Row],[ESTIMATED (100% Enrolment)]]*85%</f>
        <v>0</v>
      </c>
      <c r="F6" s="85">
        <f>Income[[#This Row],[ESTIMATED (100% Enrolment)]]*95%</f>
        <v>0</v>
      </c>
      <c r="G6" s="35"/>
      <c r="J6" s="36"/>
      <c r="K6" s="36"/>
      <c r="L6" s="36"/>
    </row>
    <row r="7" spans="1:12" ht="17.25" x14ac:dyDescent="0.35">
      <c r="A7" s="30"/>
      <c r="B7" s="108" t="s">
        <v>109</v>
      </c>
      <c r="C7" s="85">
        <f>SUMPRODUCT('Staffing Expenses'!I10:I15,'Staffing Expenses'!C18:C23)*(1+'Staffing Expenses'!D34)</f>
        <v>0</v>
      </c>
      <c r="D7" s="85">
        <f>Income[[#This Row],[ESTIMATED (100% Enrolment)]]</f>
        <v>0</v>
      </c>
      <c r="E7" s="85">
        <f>Income[[#This Row],[ESTIMATED (100% Enrolment)]]</f>
        <v>0</v>
      </c>
      <c r="F7" s="85">
        <f>Income[[#This Row],[ESTIMATED (100% Enrolment)]]</f>
        <v>0</v>
      </c>
      <c r="G7" s="35"/>
      <c r="J7" s="36"/>
      <c r="K7" s="37"/>
      <c r="L7" s="36"/>
    </row>
    <row r="8" spans="1:12" ht="17.25" x14ac:dyDescent="0.35">
      <c r="A8" s="30"/>
      <c r="B8" s="108" t="s">
        <v>110</v>
      </c>
      <c r="C8" s="85">
        <f>Form!E40</f>
        <v>0</v>
      </c>
      <c r="D8" s="85">
        <f>Form!E40</f>
        <v>0</v>
      </c>
      <c r="E8" s="85">
        <f>Form!E40</f>
        <v>0</v>
      </c>
      <c r="F8" s="85">
        <f>Form!E40</f>
        <v>0</v>
      </c>
      <c r="G8" s="35"/>
      <c r="J8" s="36"/>
      <c r="K8" s="37"/>
      <c r="L8" s="36"/>
    </row>
    <row r="9" spans="1:12" ht="17.25" x14ac:dyDescent="0.35">
      <c r="A9" s="30"/>
      <c r="B9" s="109" t="s">
        <v>111</v>
      </c>
      <c r="C9" s="215">
        <f>SUBTOTAL(109,Income[ESTIMATED (100% Enrolment)])</f>
        <v>0</v>
      </c>
      <c r="D9" s="215">
        <f>SUBTOTAL(109,Income[70% enrolment])</f>
        <v>0</v>
      </c>
      <c r="E9" s="215">
        <f>SUBTOTAL(109,Income[85% enrolment])</f>
        <v>0</v>
      </c>
      <c r="F9" s="216">
        <f>SUBTOTAL(109,Income[95% enrolment])</f>
        <v>0</v>
      </c>
      <c r="G9" s="93"/>
    </row>
    <row r="10" spans="1:12" ht="17.25" x14ac:dyDescent="0.35">
      <c r="A10" s="30"/>
      <c r="B10" s="116"/>
      <c r="C10" s="86"/>
      <c r="D10" s="86"/>
      <c r="E10" s="86"/>
      <c r="F10" s="86"/>
      <c r="G10" s="93"/>
    </row>
    <row r="11" spans="1:12" ht="30" customHeight="1" x14ac:dyDescent="0.35">
      <c r="A11" s="30"/>
      <c r="B11" s="116" t="s">
        <v>112</v>
      </c>
      <c r="C11" s="30"/>
      <c r="D11" s="30"/>
      <c r="E11" s="30"/>
      <c r="F11" s="30"/>
      <c r="G11" s="30"/>
    </row>
    <row r="12" spans="1:12" ht="51.75" x14ac:dyDescent="0.35">
      <c r="A12" s="30"/>
      <c r="B12" s="110" t="s">
        <v>113</v>
      </c>
      <c r="C12" s="94" t="s">
        <v>114</v>
      </c>
      <c r="D12" s="95" t="s">
        <v>115</v>
      </c>
      <c r="E12" s="95" t="s">
        <v>116</v>
      </c>
      <c r="F12" s="96" t="s">
        <v>117</v>
      </c>
      <c r="G12" s="30"/>
    </row>
    <row r="13" spans="1:12" ht="17.25" x14ac:dyDescent="0.35">
      <c r="A13" s="30"/>
      <c r="B13" s="111" t="s">
        <v>16</v>
      </c>
      <c r="C13" s="42">
        <f>Form!E21</f>
        <v>1895</v>
      </c>
      <c r="D13" s="97">
        <f>Form!F21</f>
        <v>0</v>
      </c>
      <c r="E13" s="97">
        <f>IF(D13&lt;=I13,0,IF(D13-H13&lt;I13,D13-I13,H13))</f>
        <v>0</v>
      </c>
      <c r="F13" s="98">
        <f>MAX(IF(D13&lt;=I13,D13,IF(D13-E13&lt;I13,I13,D13-E13)),0)</f>
        <v>0</v>
      </c>
      <c r="G13" s="30"/>
      <c r="H13" s="207">
        <f>IF(D20&lt;&gt;"N/A",IF(D20="Full-time (More than 4 hours)",IF(Form!$C$17="Group",
_xlfn.XLOOKUP(B13,CCFRI!$A$21:$A$26,CCFRI!$B$21:$B$26,""),
_xlfn.XLOOKUP(B13,CCFRI!$A$21:$A$26,CCFRI!$C$21:$C$26,"")),
IF(Form!$C$17="Group",
_xlfn.XLOOKUP(B13,CCFRI!$A$21:$A$26,CCFRI!$D$21:$D$26,""),
_xlfn.XLOOKUP(B13,CCFRI!$A$21:$A$26,CCFRI!$E$21:$E$26,""))),0)</f>
        <v>0</v>
      </c>
      <c r="I13" s="207">
        <f>IF(Form!H21="Full-time (More than 4 hours)", 200, IF(Form!H21="Part-time (4 hours or less)", 140, 0))</f>
        <v>0</v>
      </c>
    </row>
    <row r="14" spans="1:12" ht="17.25" x14ac:dyDescent="0.35">
      <c r="A14" s="30"/>
      <c r="B14" s="111" t="s">
        <v>18</v>
      </c>
      <c r="C14" s="42">
        <f>Form!E22</f>
        <v>1846</v>
      </c>
      <c r="D14" s="97">
        <f>Form!F22</f>
        <v>0</v>
      </c>
      <c r="E14" s="97">
        <f t="shared" ref="E14:E18" si="0">IF(D14&lt;=I14,0,IF(D14-H14&lt;I14,D14-I14,H14))</f>
        <v>0</v>
      </c>
      <c r="F14" s="98">
        <f t="shared" ref="F14:F18" si="1">MAX(IF(D14&lt;=I14,D14,IF(D14-E14&lt;I14,I14,D14-E14)),0)</f>
        <v>0</v>
      </c>
      <c r="G14" s="30"/>
      <c r="H14" s="207">
        <f>IF(D21&lt;&gt;"N/A",IF(D21="Full-time (More than 4 hours)",IF(Form!$C$17="Group",
_xlfn.XLOOKUP(B14,CCFRI!$A$21:$A$26,CCFRI!$B$21:$B$26,""),
_xlfn.XLOOKUP(B14,CCFRI!$A$21:$A$26,CCFRI!$C$21:$C$26,"")),
IF(Form!$C$17="Group",
_xlfn.XLOOKUP(B14,CCFRI!$A$21:$A$26,CCFRI!$D$21:$D$26,""),
_xlfn.XLOOKUP(B14,CCFRI!$A$21:$A$26,CCFRI!$E$21:$E$26,""))),0)</f>
        <v>0</v>
      </c>
      <c r="I14" s="207">
        <f>IF(Form!H22="Full-time (More than 4 hours)", 200, IF(Form!H22="Part-time (4 hours or less)", 140, 0))</f>
        <v>0</v>
      </c>
    </row>
    <row r="15" spans="1:12" ht="17.25" x14ac:dyDescent="0.35">
      <c r="A15" s="30"/>
      <c r="B15" s="111" t="s">
        <v>20</v>
      </c>
      <c r="C15" s="42">
        <f>Form!E23</f>
        <v>1187</v>
      </c>
      <c r="D15" s="97">
        <f>Form!F23</f>
        <v>0</v>
      </c>
      <c r="E15" s="97">
        <f t="shared" si="0"/>
        <v>0</v>
      </c>
      <c r="F15" s="98">
        <f t="shared" si="1"/>
        <v>0</v>
      </c>
      <c r="G15" s="30"/>
      <c r="H15" s="207">
        <f>IF(D22&lt;&gt;"N/A",IF(D22="Full-time (More than 4 hours)",IF(Form!$C$17="Group",
_xlfn.XLOOKUP(B15,CCFRI!$A$21:$A$26,CCFRI!$B$21:$B$26,""),
_xlfn.XLOOKUP(B15,CCFRI!$A$21:$A$26,CCFRI!$C$21:$C$26,"")),
IF(Form!$C$17="Group",
_xlfn.XLOOKUP(B15,CCFRI!$A$21:$A$26,CCFRI!$D$21:$D$26,""),
_xlfn.XLOOKUP(B15,CCFRI!$A$21:$A$26,CCFRI!$E$21:$E$26,""))),0)</f>
        <v>0</v>
      </c>
      <c r="I15" s="207">
        <f>IF(Form!H23="Full-time (More than 4 hours)", 200, IF(Form!H23="Part-time (4 hours or less)", 140, 0))</f>
        <v>0</v>
      </c>
    </row>
    <row r="16" spans="1:12" ht="17.25" x14ac:dyDescent="0.35">
      <c r="A16" s="30"/>
      <c r="B16" s="111" t="s">
        <v>22</v>
      </c>
      <c r="C16" s="42">
        <f>Form!E24</f>
        <v>524</v>
      </c>
      <c r="D16" s="97">
        <f>Form!F24</f>
        <v>0</v>
      </c>
      <c r="E16" s="97">
        <f t="shared" si="0"/>
        <v>0</v>
      </c>
      <c r="F16" s="98">
        <f t="shared" si="1"/>
        <v>0</v>
      </c>
      <c r="G16" s="30"/>
      <c r="H16" s="207">
        <f>IF(D23&lt;&gt;"N/A",IF(D23="Full-time (More than 4 hours)",IF(Form!$C$17="Group",
_xlfn.XLOOKUP(B16,CCFRI!$A$21:$A$26,CCFRI!$B$21:$B$26,""),
_xlfn.XLOOKUP(B16,CCFRI!$A$21:$A$26,CCFRI!$C$21:$C$26,"")),
IF(Form!$C$17="Group",
_xlfn.XLOOKUP(B16,CCFRI!$A$21:$A$26,CCFRI!$D$21:$D$26,""),
_xlfn.XLOOKUP(B16,CCFRI!$A$21:$A$26,CCFRI!$E$21:$E$26,""))),0)</f>
        <v>0</v>
      </c>
      <c r="I16" s="207">
        <f>IF(Form!H24="Full-time (More than 4 hours)", 200, IF(Form!H24="Part-time (4 hours or less)", 140, 0))</f>
        <v>0</v>
      </c>
    </row>
    <row r="17" spans="1:9" ht="17.25" x14ac:dyDescent="0.35">
      <c r="A17" s="30"/>
      <c r="B17" s="111" t="s">
        <v>24</v>
      </c>
      <c r="C17" s="42">
        <f>Form!E25</f>
        <v>514</v>
      </c>
      <c r="D17" s="97">
        <f>Form!F25</f>
        <v>0</v>
      </c>
      <c r="E17" s="97">
        <f t="shared" si="0"/>
        <v>0</v>
      </c>
      <c r="F17" s="98">
        <f t="shared" si="1"/>
        <v>0</v>
      </c>
      <c r="G17" s="30"/>
      <c r="H17" s="207">
        <f>IF(D24&lt;&gt;"N/A",IF(D24="Full-time (More than 4 hours)",IF(Form!$C$17="Group",
_xlfn.XLOOKUP(B17,CCFRI!$A$21:$A$26,CCFRI!$B$21:$B$26,""),
_xlfn.XLOOKUP(B17,CCFRI!$A$21:$A$26,CCFRI!$C$21:$C$26,"")),
IF(Form!$C$17="Group",
_xlfn.XLOOKUP(B17,CCFRI!$A$21:$A$26,CCFRI!$D$21:$D$26,""),
_xlfn.XLOOKUP(B17,CCFRI!$A$21:$A$26,CCFRI!$E$21:$E$26,""))),0)</f>
        <v>0</v>
      </c>
      <c r="I17" s="207">
        <f>IF(Form!H25="Full-time (More than 4 hours)", 200, IF(Form!H25="Part-time (4 hours or less)", 140, 0))</f>
        <v>0</v>
      </c>
    </row>
    <row r="18" spans="1:9" ht="17.25" x14ac:dyDescent="0.35">
      <c r="A18" s="30"/>
      <c r="B18" s="111" t="s">
        <v>26</v>
      </c>
      <c r="C18" s="42">
        <f>Form!E26</f>
        <v>580</v>
      </c>
      <c r="D18" s="97">
        <f>Form!F26</f>
        <v>0</v>
      </c>
      <c r="E18" s="97">
        <f t="shared" si="0"/>
        <v>0</v>
      </c>
      <c r="F18" s="98">
        <f t="shared" si="1"/>
        <v>0</v>
      </c>
      <c r="G18" s="30"/>
      <c r="H18" s="207">
        <f>IF(D25&lt;&gt;"N/A",IF(D25="Full-time (More than 4 hours)",IF(Form!$C$17="Group",
_xlfn.XLOOKUP(B18,CCFRI!$A$21:$A$26,CCFRI!$B$21:$B$26,""),
_xlfn.XLOOKUP(B18,CCFRI!$A$21:$A$26,CCFRI!$C$21:$C$26,"")),
IF(Form!$C$17="Group",
_xlfn.XLOOKUP(B18,CCFRI!$A$21:$A$26,CCFRI!$D$21:$D$26,""),
_xlfn.XLOOKUP(B18,CCFRI!$A$21:$A$26,CCFRI!$E$21:$E$26,""))),0)</f>
        <v>0</v>
      </c>
      <c r="I18" s="207">
        <f>IF(Form!H26="Full-time (More than 4 hours)", 200, IF(Form!H26="Part-time (4 hours or less)", 140, 0))</f>
        <v>0</v>
      </c>
    </row>
    <row r="19" spans="1:9" ht="51.4" customHeight="1" x14ac:dyDescent="0.35">
      <c r="A19" s="30"/>
      <c r="B19" s="112" t="s">
        <v>118</v>
      </c>
      <c r="C19" s="99" t="s">
        <v>119</v>
      </c>
      <c r="D19" s="241" t="s">
        <v>120</v>
      </c>
      <c r="E19" s="241"/>
      <c r="F19" s="117" t="s">
        <v>121</v>
      </c>
      <c r="G19" s="30"/>
    </row>
    <row r="20" spans="1:9" ht="17.25" x14ac:dyDescent="0.35">
      <c r="A20" s="30"/>
      <c r="B20" s="111" t="s">
        <v>16</v>
      </c>
      <c r="C20" s="40">
        <f>Form!G21</f>
        <v>0</v>
      </c>
      <c r="D20" s="238" t="str">
        <f>Form!H21</f>
        <v>N/A</v>
      </c>
      <c r="E20" s="238"/>
      <c r="F20" s="118">
        <f>D13*C20</f>
        <v>0</v>
      </c>
      <c r="G20" s="30"/>
    </row>
    <row r="21" spans="1:9" ht="17.25" x14ac:dyDescent="0.35">
      <c r="A21" s="30"/>
      <c r="B21" s="111" t="s">
        <v>18</v>
      </c>
      <c r="C21" s="40">
        <f>Form!G22</f>
        <v>0</v>
      </c>
      <c r="D21" s="238" t="str">
        <f>Form!H22</f>
        <v>N/A</v>
      </c>
      <c r="E21" s="238"/>
      <c r="F21" s="118">
        <f t="shared" ref="F21:F25" si="2">D14*C21</f>
        <v>0</v>
      </c>
      <c r="G21" s="30"/>
    </row>
    <row r="22" spans="1:9" ht="17.25" x14ac:dyDescent="0.35">
      <c r="A22" s="30"/>
      <c r="B22" s="111" t="s">
        <v>20</v>
      </c>
      <c r="C22" s="40">
        <f>Form!G23</f>
        <v>0</v>
      </c>
      <c r="D22" s="238" t="str">
        <f>Form!H23</f>
        <v>N/A</v>
      </c>
      <c r="E22" s="238"/>
      <c r="F22" s="118">
        <f t="shared" si="2"/>
        <v>0</v>
      </c>
      <c r="G22" s="30"/>
    </row>
    <row r="23" spans="1:9" ht="17.25" x14ac:dyDescent="0.35">
      <c r="A23" s="30"/>
      <c r="B23" s="111" t="s">
        <v>22</v>
      </c>
      <c r="C23" s="40">
        <f>Form!G24</f>
        <v>0</v>
      </c>
      <c r="D23" s="238" t="str">
        <f>Form!H24</f>
        <v>N/A</v>
      </c>
      <c r="E23" s="238"/>
      <c r="F23" s="118">
        <f t="shared" si="2"/>
        <v>0</v>
      </c>
      <c r="G23" s="30"/>
    </row>
    <row r="24" spans="1:9" ht="17.25" x14ac:dyDescent="0.35">
      <c r="A24" s="30"/>
      <c r="B24" s="111" t="s">
        <v>24</v>
      </c>
      <c r="C24" s="40">
        <f>Form!G25</f>
        <v>0</v>
      </c>
      <c r="D24" s="238" t="str">
        <f>Form!H25</f>
        <v>N/A</v>
      </c>
      <c r="E24" s="238"/>
      <c r="F24" s="118">
        <f t="shared" si="2"/>
        <v>0</v>
      </c>
      <c r="G24" s="30"/>
    </row>
    <row r="25" spans="1:9" ht="17.25" x14ac:dyDescent="0.35">
      <c r="A25" s="30"/>
      <c r="B25" s="111" t="s">
        <v>26</v>
      </c>
      <c r="C25" s="40">
        <f>Form!G26</f>
        <v>0</v>
      </c>
      <c r="D25" s="238" t="str">
        <f>Form!H26</f>
        <v>N/A</v>
      </c>
      <c r="E25" s="238"/>
      <c r="F25" s="118">
        <f t="shared" si="2"/>
        <v>0</v>
      </c>
      <c r="G25" s="30"/>
    </row>
    <row r="26" spans="1:9" ht="17.25" x14ac:dyDescent="0.35">
      <c r="A26" s="30"/>
      <c r="B26" s="109" t="s">
        <v>122</v>
      </c>
      <c r="C26" s="101">
        <f>SUM(C20:C25)</f>
        <v>0</v>
      </c>
      <c r="D26" s="239"/>
      <c r="E26" s="239"/>
      <c r="F26" s="119">
        <f>SUM(F20:F25)</f>
        <v>0</v>
      </c>
      <c r="G26" s="30"/>
    </row>
    <row r="27" spans="1:9" ht="54" customHeight="1" x14ac:dyDescent="0.35">
      <c r="A27" s="30"/>
      <c r="B27" s="113" t="s">
        <v>107</v>
      </c>
      <c r="C27" s="100" t="s">
        <v>123</v>
      </c>
      <c r="D27" s="100" t="s">
        <v>124</v>
      </c>
      <c r="E27" s="100"/>
      <c r="F27" s="120" t="s">
        <v>125</v>
      </c>
      <c r="G27" s="30"/>
    </row>
    <row r="28" spans="1:9" ht="17.25" x14ac:dyDescent="0.35">
      <c r="A28" s="30"/>
      <c r="B28" s="111" t="s">
        <v>16</v>
      </c>
      <c r="C28" s="39">
        <f>IF(D20&lt;&gt;"N/A",IF(D20="Full-time (More than 4 hours)",CCOF!$C3,CCOF!$B3),0)</f>
        <v>0</v>
      </c>
      <c r="D28" s="40">
        <v>20</v>
      </c>
      <c r="E28" s="39"/>
      <c r="F28" s="121">
        <f t="shared" ref="F28:F33" si="3">C28*D28*C20</f>
        <v>0</v>
      </c>
      <c r="G28" s="30"/>
    </row>
    <row r="29" spans="1:9" ht="17.25" x14ac:dyDescent="0.35">
      <c r="A29" s="30"/>
      <c r="B29" s="111" t="s">
        <v>18</v>
      </c>
      <c r="C29" s="39">
        <f>IF(D21&lt;&gt;"N/A",IF(D21="Full-time (More than 4 hours)",CCOF!$C3,CCOF!$B3),0)</f>
        <v>0</v>
      </c>
      <c r="D29" s="40">
        <v>20</v>
      </c>
      <c r="E29" s="39"/>
      <c r="F29" s="121">
        <f t="shared" si="3"/>
        <v>0</v>
      </c>
      <c r="G29" s="30"/>
    </row>
    <row r="30" spans="1:9" ht="17.25" x14ac:dyDescent="0.35">
      <c r="A30" s="30"/>
      <c r="B30" s="111" t="s">
        <v>20</v>
      </c>
      <c r="C30" s="39">
        <f>IF(D22&lt;&gt;"N/A",IF(D22="Full-time (More than 4 hours)",CCOF!$C4,CCOF!$B4),0)</f>
        <v>0</v>
      </c>
      <c r="D30" s="40">
        <v>20</v>
      </c>
      <c r="E30" s="39"/>
      <c r="F30" s="121">
        <f t="shared" si="3"/>
        <v>0</v>
      </c>
      <c r="G30" s="30"/>
    </row>
    <row r="31" spans="1:9" ht="17.25" x14ac:dyDescent="0.35">
      <c r="A31" s="30"/>
      <c r="B31" s="111" t="s">
        <v>22</v>
      </c>
      <c r="C31" s="39">
        <f>IF(D23&lt;&gt;"N/A",IF(D23="Full-time (More than 4 hours)",CCOF!$C4,CCOF!$B4),0)</f>
        <v>0</v>
      </c>
      <c r="D31" s="40">
        <v>20</v>
      </c>
      <c r="E31" s="39"/>
      <c r="F31" s="121">
        <f t="shared" si="3"/>
        <v>0</v>
      </c>
      <c r="G31" s="30"/>
    </row>
    <row r="32" spans="1:9" ht="17.25" x14ac:dyDescent="0.35">
      <c r="A32" s="30"/>
      <c r="B32" s="111" t="s">
        <v>24</v>
      </c>
      <c r="C32" s="39">
        <f>IF(D24&lt;&gt;"N/A",IF(D24="Full-time (More than 4 hours)",CCOF!$C5,CCOF!$B5),0)</f>
        <v>0</v>
      </c>
      <c r="D32" s="40">
        <v>20</v>
      </c>
      <c r="E32" s="39"/>
      <c r="F32" s="121">
        <f t="shared" si="3"/>
        <v>0</v>
      </c>
      <c r="G32" s="30"/>
    </row>
    <row r="33" spans="1:7" ht="17.25" x14ac:dyDescent="0.35">
      <c r="A33" s="30"/>
      <c r="B33" s="111" t="s">
        <v>26</v>
      </c>
      <c r="C33" s="39">
        <f>IF(D25&lt;&gt;"N/A",IF(D25="Full-time (More than 4 hours)",CCOF!$C6,CCOF!$B6),0)</f>
        <v>0</v>
      </c>
      <c r="D33" s="40">
        <v>20</v>
      </c>
      <c r="E33" s="39"/>
      <c r="F33" s="121">
        <f t="shared" si="3"/>
        <v>0</v>
      </c>
      <c r="G33" s="30"/>
    </row>
    <row r="34" spans="1:7" ht="17.25" x14ac:dyDescent="0.35">
      <c r="A34" s="30"/>
      <c r="B34" s="109" t="s">
        <v>122</v>
      </c>
      <c r="C34" s="101"/>
      <c r="D34" s="102"/>
      <c r="E34" s="101"/>
      <c r="F34" s="122">
        <f>SUM(F28:F33)</f>
        <v>0</v>
      </c>
      <c r="G34" s="30"/>
    </row>
    <row r="35" spans="1:7" ht="54" customHeight="1" x14ac:dyDescent="0.35">
      <c r="A35" s="30"/>
      <c r="B35" s="114" t="s">
        <v>126</v>
      </c>
      <c r="C35" s="104"/>
      <c r="D35" s="104" t="s">
        <v>127</v>
      </c>
      <c r="E35" s="104"/>
      <c r="F35" s="120" t="s">
        <v>128</v>
      </c>
      <c r="G35" s="30"/>
    </row>
    <row r="36" spans="1:7" ht="17.25" x14ac:dyDescent="0.35">
      <c r="A36" s="30"/>
      <c r="B36" s="111" t="s">
        <v>16</v>
      </c>
      <c r="C36" s="40"/>
      <c r="D36" s="42">
        <f>IF(D20&lt;&gt;"N/A",IF(D20="Full-time (More than 4 hours)",_xlfn.XLOOKUP(B36,CCFRI!$A$30:$A$35,CCFRI!$C$30:$C$35,""),_xlfn.XLOOKUP(B36,CCFRI!$A$30:$A$35,CCFRI!$B$30:$B$35,"")),0)*D28</f>
        <v>0</v>
      </c>
      <c r="E36" s="42"/>
      <c r="F36" s="121">
        <f t="shared" ref="F36:F41" si="4">D36*C20</f>
        <v>0</v>
      </c>
      <c r="G36" s="30"/>
    </row>
    <row r="37" spans="1:7" ht="17.25" x14ac:dyDescent="0.35">
      <c r="A37" s="30"/>
      <c r="B37" s="111" t="s">
        <v>18</v>
      </c>
      <c r="C37" s="40"/>
      <c r="D37" s="42">
        <f>IF(D21&lt;&gt;"N/A",IF(D21="Full-time (More than 4 hours)",_xlfn.XLOOKUP(B37,CCFRI!$A$30:$A$35,CCFRI!$C$30:$C$35,""),_xlfn.XLOOKUP(B37,CCFRI!$A$30:$A$35,CCFRI!$B$30:$B$35,"")),0)*D29</f>
        <v>0</v>
      </c>
      <c r="E37" s="42"/>
      <c r="F37" s="121">
        <f t="shared" si="4"/>
        <v>0</v>
      </c>
      <c r="G37" s="30"/>
    </row>
    <row r="38" spans="1:7" ht="17.25" x14ac:dyDescent="0.35">
      <c r="A38" s="30"/>
      <c r="B38" s="111" t="s">
        <v>20</v>
      </c>
      <c r="C38" s="40"/>
      <c r="D38" s="42">
        <f>IF(D22&lt;&gt;"N/A",IF(D22="Full-time (More than 4 hours)",_xlfn.XLOOKUP(B38,CCFRI!$A$30:$A$35,CCFRI!$C$30:$C$35,""),_xlfn.XLOOKUP(B38,CCFRI!$A$30:$A$35,CCFRI!$B$30:$B$35,"")),0)*D30</f>
        <v>0</v>
      </c>
      <c r="E38" s="42"/>
      <c r="F38" s="121">
        <f t="shared" si="4"/>
        <v>0</v>
      </c>
      <c r="G38" s="30"/>
    </row>
    <row r="39" spans="1:7" ht="17.25" x14ac:dyDescent="0.35">
      <c r="A39" s="30"/>
      <c r="B39" s="115" t="s">
        <v>22</v>
      </c>
      <c r="C39" s="103"/>
      <c r="D39" s="42">
        <f>IF(D23&lt;&gt;"N/A",IF(D23="Full-time (More than 4 hours)",_xlfn.XLOOKUP(B39,CCFRI!$A$30:$A$35,CCFRI!$C$30:$C$35,""),_xlfn.XLOOKUP(B39,CCFRI!$A$30:$A$35,CCFRI!$B$30:$B$35,"")),0)*D31</f>
        <v>0</v>
      </c>
      <c r="E39" s="42"/>
      <c r="F39" s="121">
        <f t="shared" si="4"/>
        <v>0</v>
      </c>
      <c r="G39" s="30"/>
    </row>
    <row r="40" spans="1:7" ht="17.25" x14ac:dyDescent="0.35">
      <c r="A40" s="30"/>
      <c r="B40" s="115" t="s">
        <v>24</v>
      </c>
      <c r="C40" s="103"/>
      <c r="D40" s="42">
        <f>IF(D24&lt;&gt;"N/A",IF(D24="Full-time (More than 4 hours)",_xlfn.XLOOKUP(B40,CCFRI!$A$30:$A$35,CCFRI!$C$30:$C$35,""),_xlfn.XLOOKUP(B40,CCFRI!$A$30:$A$35,CCFRI!$B$30:$B$35,"")),0)*D32</f>
        <v>0</v>
      </c>
      <c r="E40" s="42"/>
      <c r="F40" s="121">
        <f t="shared" si="4"/>
        <v>0</v>
      </c>
      <c r="G40" s="30"/>
    </row>
    <row r="41" spans="1:7" ht="17.25" x14ac:dyDescent="0.35">
      <c r="A41" s="30"/>
      <c r="B41" s="115" t="s">
        <v>26</v>
      </c>
      <c r="C41" s="103"/>
      <c r="D41" s="42">
        <f>IF(D25&lt;&gt;"N/A",IF(D25="Full-time (More than 4 hours)",_xlfn.XLOOKUP(B41,CCFRI!$A$30:$A$35,CCFRI!$C$30:$C$35,""),_xlfn.XLOOKUP(B41,CCFRI!$A$30:$A$35,CCFRI!$B$30:$B$35,"")),0)*D33</f>
        <v>0</v>
      </c>
      <c r="E41" s="42"/>
      <c r="F41" s="121">
        <f t="shared" si="4"/>
        <v>0</v>
      </c>
      <c r="G41" s="30"/>
    </row>
    <row r="42" spans="1:7" ht="17.25" x14ac:dyDescent="0.35">
      <c r="A42" s="30"/>
      <c r="B42" s="109" t="s">
        <v>122</v>
      </c>
      <c r="C42" s="101"/>
      <c r="D42" s="102"/>
      <c r="E42" s="102"/>
      <c r="F42" s="122">
        <f>SUM(F36:F41)</f>
        <v>0</v>
      </c>
      <c r="G42" s="30"/>
    </row>
    <row r="43" spans="1:7" ht="30" customHeight="1" x14ac:dyDescent="0.35">
      <c r="A43" s="30"/>
      <c r="B43" s="106"/>
      <c r="C43" s="30"/>
      <c r="D43" s="30"/>
      <c r="E43" s="30"/>
      <c r="F43" s="30"/>
      <c r="G43" s="30"/>
    </row>
  </sheetData>
  <sheetProtection algorithmName="SHA-512" hashValue="B0MopuVWnDL95+ze/O6m99Xxr44PLaOk0LWvCajaEpzd/4QG+ke1gUjpQ7HKYdp25NXkqv0baH+tp8Gtu2Dfjw==" saltValue="qMtGn+Ai4RqD/5KG1pXlrQ==" spinCount="100000" sheet="1" objects="1" scenarios="1"/>
  <dataConsolidate/>
  <mergeCells count="9">
    <mergeCell ref="D23:E23"/>
    <mergeCell ref="D24:E24"/>
    <mergeCell ref="D25:E25"/>
    <mergeCell ref="D26:E26"/>
    <mergeCell ref="J4:L5"/>
    <mergeCell ref="D19:E19"/>
    <mergeCell ref="D20:E20"/>
    <mergeCell ref="D21:E21"/>
    <mergeCell ref="D22:E22"/>
  </mergeCells>
  <conditionalFormatting sqref="F9:F10">
    <cfRule type="cellIs" dxfId="1" priority="3" operator="lessThan">
      <formula>0</formula>
    </cfRule>
  </conditionalFormatting>
  <dataValidations count="5">
    <dataValidation type="custom" allowBlank="1" showInputMessage="1" showErrorMessage="1" errorTitle="ALERT" error="This cell is automatically populated and should not be overwitten. Overwriting this cell would break calculations in this worksheet." sqref="G4:G8" xr:uid="{00000000-0002-0000-0100-000000000000}">
      <formula1>LEN(G4)=""</formula1>
    </dataValidation>
    <dataValidation allowBlank="1" showInputMessage="1" showErrorMessage="1" errorTitle="ALERT" error="This cell is automatically populated and should not be overwitten. Overwriting this cell would break calculations in this worksheet." sqref="F4:F8" xr:uid="{00000000-0002-0000-0100-000001000000}"/>
    <dataValidation allowBlank="1" showInputMessage="1" showErrorMessage="1" prompt="Title is automatically updated in this cell. Enter Monthly Income details in table below" sqref="B1" xr:uid="{00000000-0002-0000-0100-000004000000}"/>
    <dataValidation allowBlank="1" showInputMessage="1" showErrorMessage="1" prompt="Enter Income details in this column under this heading. Use heading filters to find specific entries" sqref="B3" xr:uid="{00000000-0002-0000-0100-000005000000}"/>
    <dataValidation allowBlank="1" showInputMessage="1" showErrorMessage="1" prompt="Enter Estimated amount in this column under this heading" sqref="C3" xr:uid="{00000000-0002-0000-0100-000006000000}"/>
  </dataValidations>
  <printOptions horizontalCentered="1"/>
  <pageMargins left="0.25" right="0.25" top="0.25" bottom="0.25" header="0" footer="0"/>
  <pageSetup fitToHeight="0" orientation="portrait" r:id="rId1"/>
  <headerFooter differentFirst="1"/>
  <ignoredErrors>
    <ignoredError sqref="D7:F8"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1" id="{9B1F0385-725B-457A-9CC0-2AD50E12D260}">
            <x14:iconSet iconSet="3Flags" custom="1">
              <x14:cfvo type="percent">
                <xm:f>0</xm:f>
              </x14:cfvo>
              <x14:cfvo type="num">
                <xm:f>0</xm:f>
              </x14:cfvo>
              <x14:cfvo type="num">
                <xm:f>0</xm:f>
              </x14:cfvo>
              <x14:cfIcon iconSet="3Flags" iconId="0"/>
              <x14:cfIcon iconSet="NoIcons" iconId="0"/>
              <x14:cfIcon iconSet="NoIcons" iconId="0"/>
            </x14:iconSet>
          </x14:cfRule>
          <xm:sqref>G4:G8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7" tint="0.39997558519241921"/>
    <pageSetUpPr autoPageBreaks="0" fitToPage="1"/>
  </sheetPr>
  <dimension ref="A1:N35"/>
  <sheetViews>
    <sheetView showGridLines="0" zoomScaleNormal="100" workbookViewId="0"/>
  </sheetViews>
  <sheetFormatPr defaultColWidth="9" defaultRowHeight="30" customHeight="1" x14ac:dyDescent="0.35"/>
  <cols>
    <col min="1" max="1" width="6.5" style="28" customWidth="1"/>
    <col min="2" max="2" width="43" style="28" customWidth="1"/>
    <col min="3" max="4" width="16.75" style="28" customWidth="1"/>
    <col min="5" max="5" width="16.75" style="28" hidden="1" customWidth="1"/>
    <col min="6" max="9" width="16.75" style="28" customWidth="1"/>
    <col min="10" max="10" width="15.875" style="28" customWidth="1"/>
    <col min="11" max="16384" width="9" style="28"/>
  </cols>
  <sheetData>
    <row r="1" spans="1:14" ht="42" customHeight="1" x14ac:dyDescent="0.5">
      <c r="A1" s="27"/>
      <c r="B1" s="81" t="s">
        <v>129</v>
      </c>
      <c r="C1" s="29"/>
      <c r="D1" s="29"/>
      <c r="E1" s="29"/>
      <c r="F1" s="29"/>
      <c r="G1" s="29"/>
    </row>
    <row r="2" spans="1:14" ht="15" customHeight="1" x14ac:dyDescent="0.35">
      <c r="A2" s="30"/>
      <c r="B2" s="30"/>
      <c r="C2" s="30"/>
      <c r="D2" s="30"/>
      <c r="E2" s="30"/>
      <c r="F2" s="30"/>
      <c r="G2" s="31"/>
      <c r="H2" s="43"/>
      <c r="I2" s="43"/>
      <c r="J2" s="30"/>
    </row>
    <row r="3" spans="1:14" ht="30" customHeight="1" x14ac:dyDescent="0.35">
      <c r="A3" s="32"/>
      <c r="B3" s="124" t="s">
        <v>130</v>
      </c>
      <c r="C3" s="129" t="s">
        <v>131</v>
      </c>
      <c r="D3" s="130"/>
      <c r="E3" s="130"/>
      <c r="F3" s="130"/>
      <c r="G3" s="30"/>
      <c r="H3" s="130"/>
      <c r="I3" s="130"/>
      <c r="J3" s="130"/>
    </row>
    <row r="4" spans="1:14" ht="17.25" x14ac:dyDescent="0.35">
      <c r="A4" s="30"/>
      <c r="B4" s="108" t="s">
        <v>132</v>
      </c>
      <c r="C4" s="131">
        <f>D24</f>
        <v>0</v>
      </c>
      <c r="D4" s="132"/>
      <c r="E4" s="130"/>
      <c r="F4" s="130"/>
      <c r="G4" s="30"/>
      <c r="H4" s="130"/>
      <c r="I4" s="130"/>
      <c r="J4" s="130"/>
    </row>
    <row r="5" spans="1:14" ht="17.25" x14ac:dyDescent="0.35">
      <c r="A5" s="30"/>
      <c r="B5" s="108" t="s">
        <v>133</v>
      </c>
      <c r="C5" s="131">
        <f>C4*C34</f>
        <v>0</v>
      </c>
      <c r="D5" s="132"/>
      <c r="E5" s="130"/>
      <c r="F5" s="130"/>
      <c r="G5" s="30"/>
      <c r="H5" s="130"/>
      <c r="I5" s="130"/>
      <c r="J5" s="130"/>
    </row>
    <row r="6" spans="1:14" ht="17.25" x14ac:dyDescent="0.35">
      <c r="A6" s="30"/>
      <c r="B6" s="123" t="s">
        <v>134</v>
      </c>
      <c r="C6" s="133">
        <f>SUBTOTAL(109,PersonnelExpenses[ESTIMATED])</f>
        <v>0</v>
      </c>
      <c r="D6" s="134"/>
      <c r="E6" s="130"/>
      <c r="F6" s="130"/>
      <c r="G6" s="30"/>
      <c r="H6" s="130"/>
      <c r="I6" s="130"/>
      <c r="J6" s="130"/>
    </row>
    <row r="7" spans="1:14" ht="17.25" x14ac:dyDescent="0.35">
      <c r="A7" s="30"/>
      <c r="B7" s="30"/>
      <c r="C7" s="135"/>
      <c r="D7" s="135"/>
      <c r="E7" s="135"/>
      <c r="F7" s="135"/>
      <c r="G7" s="135"/>
      <c r="H7" s="130"/>
      <c r="I7" s="130"/>
      <c r="J7" s="30"/>
    </row>
    <row r="8" spans="1:14" ht="17.25" x14ac:dyDescent="0.35">
      <c r="A8" s="30"/>
      <c r="B8" s="82" t="s">
        <v>112</v>
      </c>
      <c r="C8" s="135"/>
      <c r="D8" s="135"/>
      <c r="E8" s="135"/>
      <c r="F8" s="135"/>
      <c r="G8" s="135"/>
      <c r="H8" s="130"/>
      <c r="I8" s="130"/>
      <c r="J8" s="30"/>
    </row>
    <row r="9" spans="1:14" ht="69" x14ac:dyDescent="0.35">
      <c r="A9" s="30"/>
      <c r="B9" s="128" t="s">
        <v>135</v>
      </c>
      <c r="C9" s="136" t="s">
        <v>29</v>
      </c>
      <c r="D9" s="136" t="s">
        <v>136</v>
      </c>
      <c r="E9" s="137"/>
      <c r="F9" s="136" t="s">
        <v>137</v>
      </c>
      <c r="G9" s="136" t="s">
        <v>138</v>
      </c>
      <c r="H9" s="136" t="s">
        <v>139</v>
      </c>
      <c r="I9" s="138" t="s">
        <v>140</v>
      </c>
      <c r="J9" s="30"/>
    </row>
    <row r="10" spans="1:14" ht="17.25" x14ac:dyDescent="0.35">
      <c r="A10" s="30"/>
      <c r="B10" s="38" t="s">
        <v>35</v>
      </c>
      <c r="C10" s="217">
        <f>Form!E29</f>
        <v>0</v>
      </c>
      <c r="D10" s="218">
        <f>IF(_xlfn.XLOOKUP(B10,Form!$C$29:$C$34,Form!$I$29:$I$34,"")="Full-time (More than 4 hours)",C10*160,IF(_xlfn.XLOOKUP(B10,Form!$C$29:$C$34,Form!$I$29:$I$34,"")="Part-time (4 hours or less)",C10*80,0))</f>
        <v>0</v>
      </c>
      <c r="E10" s="219"/>
      <c r="F10" s="217">
        <f>Form!G29</f>
        <v>0</v>
      </c>
      <c r="G10" s="218">
        <f>IF(_xlfn.XLOOKUP(B10,Form!$C$29:$C$34,Form!$I$29:$I$34,"")="Full-time (More than 4 hours)",F10*160,IF(_xlfn.XLOOKUP(B10,Form!$C$29:$C$34,Form!$I$29:$I$34,"")="Part-time (4 hours or less)",F10*80,0))</f>
        <v>0</v>
      </c>
      <c r="H10" s="218">
        <f>F10*40*52</f>
        <v>0</v>
      </c>
      <c r="I10" s="220">
        <f t="shared" ref="I10:I15" si="0">G10-D10</f>
        <v>0</v>
      </c>
      <c r="J10" s="30"/>
      <c r="N10" s="211"/>
    </row>
    <row r="11" spans="1:14" ht="17.25" x14ac:dyDescent="0.35">
      <c r="A11" s="30"/>
      <c r="B11" s="38" t="s">
        <v>37</v>
      </c>
      <c r="C11" s="217">
        <f>Form!E30</f>
        <v>0</v>
      </c>
      <c r="D11" s="218">
        <f>IF(_xlfn.XLOOKUP(B11,Form!$C$29:$C$34,Form!$I$29:$I$34,"")="Full-time (More than 4 hours)",C11*160,IF(_xlfn.XLOOKUP(B11,Form!$C$29:$C$34,Form!$I$29:$I$34,"")="Part-time (4 hours or less)",C11*80,0))</f>
        <v>0</v>
      </c>
      <c r="E11" s="219"/>
      <c r="F11" s="217">
        <f>Form!G30</f>
        <v>0</v>
      </c>
      <c r="G11" s="218">
        <f>IF(_xlfn.XLOOKUP(B11,Form!$C$29:$C$34,Form!$I$29:$I$34,"")="Full-time (More than 4 hours)",F11*160,IF(_xlfn.XLOOKUP(B11,Form!$C$29:$C$34,Form!$I$29:$I$34,"")="Part-time (4 hours or less)",F11*80,0))</f>
        <v>0</v>
      </c>
      <c r="H11" s="218">
        <f t="shared" ref="H11:H15" si="1">F11*40*52</f>
        <v>0</v>
      </c>
      <c r="I11" s="220">
        <f t="shared" si="0"/>
        <v>0</v>
      </c>
      <c r="J11" s="30"/>
    </row>
    <row r="12" spans="1:14" ht="17.25" x14ac:dyDescent="0.35">
      <c r="A12" s="30"/>
      <c r="B12" s="38" t="s">
        <v>38</v>
      </c>
      <c r="C12" s="217">
        <f>Form!E31</f>
        <v>0</v>
      </c>
      <c r="D12" s="218">
        <f>IF(_xlfn.XLOOKUP(B12,Form!$C$29:$C$34,Form!$I$29:$I$34,"")="Full-time (More than 4 hours)",C12*160,IF(_xlfn.XLOOKUP(B12,Form!$C$29:$C$34,Form!$I$29:$I$34,"")="Part-time (4 hours or less)",C12*80,0))</f>
        <v>0</v>
      </c>
      <c r="E12" s="219"/>
      <c r="F12" s="217">
        <f>Form!G31</f>
        <v>0</v>
      </c>
      <c r="G12" s="218">
        <f>IF(_xlfn.XLOOKUP(B12,Form!$C$29:$C$34,Form!$I$29:$I$34,"")="Full-time (More than 4 hours)",F12*160,IF(_xlfn.XLOOKUP(B12,Form!$C$29:$C$34,Form!$I$29:$I$34,"")="Part-time (4 hours or less)",F12*80,0))</f>
        <v>0</v>
      </c>
      <c r="H12" s="218">
        <f t="shared" si="1"/>
        <v>0</v>
      </c>
      <c r="I12" s="220">
        <f t="shared" si="0"/>
        <v>0</v>
      </c>
      <c r="J12" s="30"/>
    </row>
    <row r="13" spans="1:14" ht="17.25" x14ac:dyDescent="0.35">
      <c r="A13" s="30"/>
      <c r="B13" s="38" t="s">
        <v>40</v>
      </c>
      <c r="C13" s="217">
        <f>Form!E32</f>
        <v>0</v>
      </c>
      <c r="D13" s="218">
        <f>IF(_xlfn.XLOOKUP(B13,Form!$C$29:$C$34,Form!$I$29:$I$34,"")="Full-time (More than 4 hours)",C13*160,IF(_xlfn.XLOOKUP(B13,Form!$C$29:$C$34,Form!$I$29:$I$34,"")="Part-time (4 hours or less)",C13*80,0))</f>
        <v>0</v>
      </c>
      <c r="E13" s="219"/>
      <c r="F13" s="217">
        <f>Form!G32</f>
        <v>0</v>
      </c>
      <c r="G13" s="218">
        <f>IF(_xlfn.XLOOKUP(B13,Form!$C$29:$C$34,Form!$I$29:$I$34,"")="Full-time (More than 4 hours)",F13*160,IF(_xlfn.XLOOKUP(B13,Form!$C$29:$C$34,Form!$I$29:$I$34,"")="Part-time (4 hours or less)",F13*80,0))</f>
        <v>0</v>
      </c>
      <c r="H13" s="218">
        <f t="shared" si="1"/>
        <v>0</v>
      </c>
      <c r="I13" s="220">
        <f t="shared" si="0"/>
        <v>0</v>
      </c>
      <c r="J13" s="30"/>
    </row>
    <row r="14" spans="1:14" ht="17.25" x14ac:dyDescent="0.35">
      <c r="A14" s="30"/>
      <c r="B14" s="38" t="s">
        <v>42</v>
      </c>
      <c r="C14" s="217">
        <f>Form!E33</f>
        <v>0</v>
      </c>
      <c r="D14" s="218">
        <f>IF(_xlfn.XLOOKUP(B14,Form!$C$29:$C$34,Form!$I$29:$I$34,"")="Full-time (More than 4 hours)",C14*160,IF(_xlfn.XLOOKUP(B14,Form!$C$29:$C$34,Form!$I$29:$I$34,"")="Part-time (4 hours or less)",C14*80,0))</f>
        <v>0</v>
      </c>
      <c r="E14" s="219"/>
      <c r="F14" s="217">
        <f>Form!G33</f>
        <v>0</v>
      </c>
      <c r="G14" s="218">
        <f>IF(_xlfn.XLOOKUP(B14,Form!$C$29:$C$34,Form!$I$29:$I$34,"")="Full-time (More than 4 hours)",F14*160,IF(_xlfn.XLOOKUP(B14,Form!$C$29:$C$34,Form!$I$29:$I$34,"")="Part-time (4 hours or less)",F14*80,0))</f>
        <v>0</v>
      </c>
      <c r="H14" s="218">
        <f t="shared" si="1"/>
        <v>0</v>
      </c>
      <c r="I14" s="220">
        <f t="shared" si="0"/>
        <v>0</v>
      </c>
      <c r="J14" s="30"/>
    </row>
    <row r="15" spans="1:14" ht="17.25" x14ac:dyDescent="0.35">
      <c r="A15" s="30"/>
      <c r="B15" s="125" t="s">
        <v>43</v>
      </c>
      <c r="C15" s="221">
        <f>Form!E34</f>
        <v>0</v>
      </c>
      <c r="D15" s="221">
        <f>IF(_xlfn.XLOOKUP(B15,Form!$C$29:$C$34,Form!$I$29:$I$34,"")="Full-time (More than 4 hours)",C15*160,IF(_xlfn.XLOOKUP(B15,Form!$C$29:$C$34,Form!$I$29:$I$34,"")="Part-time (4 hours or less)",C15*80,0))</f>
        <v>0</v>
      </c>
      <c r="E15" s="222"/>
      <c r="F15" s="221">
        <f>Form!G34</f>
        <v>0</v>
      </c>
      <c r="G15" s="223">
        <f>IF(_xlfn.XLOOKUP(B15,Form!$C$29:$C$34,Form!$I$29:$I$34,"")="Full-time (More than 4 hours)",F15*160,IF(_xlfn.XLOOKUP(B15,Form!$C$29:$C$34,Form!$I$29:$I$34,"")="Part-time (4 hours or less)",F15*80,0))</f>
        <v>0</v>
      </c>
      <c r="H15" s="223">
        <f t="shared" si="1"/>
        <v>0</v>
      </c>
      <c r="I15" s="224">
        <f t="shared" si="0"/>
        <v>0</v>
      </c>
      <c r="J15" s="30"/>
    </row>
    <row r="16" spans="1:14" ht="17.25" x14ac:dyDescent="0.35">
      <c r="A16" s="30"/>
      <c r="B16" s="30"/>
      <c r="C16" s="135"/>
      <c r="D16" s="135"/>
      <c r="E16" s="135"/>
      <c r="F16" s="135"/>
      <c r="G16" s="135"/>
      <c r="H16" s="132"/>
      <c r="I16" s="132"/>
      <c r="J16" s="30"/>
    </row>
    <row r="17" spans="1:13" ht="34.5" x14ac:dyDescent="0.35">
      <c r="A17" s="30"/>
      <c r="B17" s="126" t="s">
        <v>141</v>
      </c>
      <c r="C17" s="139" t="s">
        <v>142</v>
      </c>
      <c r="D17" s="140" t="s">
        <v>143</v>
      </c>
      <c r="E17" s="135"/>
      <c r="F17" s="135"/>
      <c r="G17" s="135"/>
      <c r="H17" s="132"/>
      <c r="I17" s="132"/>
      <c r="J17" s="30"/>
    </row>
    <row r="18" spans="1:13" ht="17.25" x14ac:dyDescent="0.35">
      <c r="A18" s="30"/>
      <c r="B18" s="38" t="s">
        <v>35</v>
      </c>
      <c r="C18" s="219">
        <f>Form!H29</f>
        <v>0</v>
      </c>
      <c r="D18" s="225">
        <f>G10*C18</f>
        <v>0</v>
      </c>
      <c r="E18" s="135"/>
      <c r="F18" s="135"/>
      <c r="G18" s="135"/>
      <c r="H18" s="132"/>
      <c r="I18" s="132"/>
      <c r="J18" s="30"/>
    </row>
    <row r="19" spans="1:13" ht="17.25" x14ac:dyDescent="0.35">
      <c r="A19" s="30"/>
      <c r="B19" s="38" t="s">
        <v>37</v>
      </c>
      <c r="C19" s="219">
        <f>Form!H30</f>
        <v>0</v>
      </c>
      <c r="D19" s="225">
        <f t="shared" ref="D19:D23" si="2">G11*C19</f>
        <v>0</v>
      </c>
      <c r="E19" s="135"/>
      <c r="F19" s="135"/>
      <c r="G19" s="135"/>
      <c r="H19" s="132"/>
      <c r="I19" s="132"/>
      <c r="J19" s="30"/>
    </row>
    <row r="20" spans="1:13" ht="17.25" x14ac:dyDescent="0.35">
      <c r="A20" s="30"/>
      <c r="B20" s="38" t="s">
        <v>38</v>
      </c>
      <c r="C20" s="219">
        <f>Form!H31</f>
        <v>0</v>
      </c>
      <c r="D20" s="225">
        <f t="shared" si="2"/>
        <v>0</v>
      </c>
      <c r="E20" s="135"/>
      <c r="F20" s="135"/>
      <c r="G20" s="135"/>
      <c r="H20" s="132"/>
      <c r="I20" s="132"/>
      <c r="J20" s="30"/>
    </row>
    <row r="21" spans="1:13" ht="17.25" x14ac:dyDescent="0.35">
      <c r="A21" s="30"/>
      <c r="B21" s="38" t="s">
        <v>40</v>
      </c>
      <c r="C21" s="219">
        <f>Form!H32</f>
        <v>0</v>
      </c>
      <c r="D21" s="225">
        <f t="shared" si="2"/>
        <v>0</v>
      </c>
      <c r="E21" s="135"/>
      <c r="F21" s="135"/>
      <c r="G21" s="135"/>
      <c r="H21" s="132"/>
      <c r="I21" s="132"/>
      <c r="J21" s="30"/>
    </row>
    <row r="22" spans="1:13" ht="17.25" x14ac:dyDescent="0.35">
      <c r="A22" s="30"/>
      <c r="B22" s="38" t="s">
        <v>42</v>
      </c>
      <c r="C22" s="219">
        <f>Form!H33</f>
        <v>0</v>
      </c>
      <c r="D22" s="225">
        <f t="shared" si="2"/>
        <v>0</v>
      </c>
      <c r="E22" s="135"/>
      <c r="F22" s="135"/>
      <c r="G22" s="135"/>
      <c r="H22" s="132"/>
      <c r="I22" s="132"/>
      <c r="J22" s="30"/>
    </row>
    <row r="23" spans="1:13" ht="17.25" x14ac:dyDescent="0.35">
      <c r="A23" s="30"/>
      <c r="B23" s="38" t="s">
        <v>43</v>
      </c>
      <c r="C23" s="219">
        <f>Form!H34</f>
        <v>0</v>
      </c>
      <c r="D23" s="225">
        <f t="shared" si="2"/>
        <v>0</v>
      </c>
      <c r="E23" s="135"/>
      <c r="F23" s="135"/>
      <c r="G23" s="135"/>
      <c r="H23" s="132"/>
      <c r="I23" s="132"/>
      <c r="J23" s="30"/>
    </row>
    <row r="24" spans="1:13" ht="17.25" x14ac:dyDescent="0.35">
      <c r="A24" s="30"/>
      <c r="B24" s="41" t="s">
        <v>50</v>
      </c>
      <c r="C24" s="226">
        <f>SUM(C18:C23)</f>
        <v>0</v>
      </c>
      <c r="D24" s="227">
        <f>SUM(D18:D23)</f>
        <v>0</v>
      </c>
      <c r="E24" s="135"/>
      <c r="F24" s="135"/>
      <c r="G24" s="135"/>
      <c r="H24" s="132"/>
      <c r="I24" s="132"/>
      <c r="J24" s="30"/>
    </row>
    <row r="25" spans="1:13" ht="17.25" x14ac:dyDescent="0.35">
      <c r="A25" s="30"/>
      <c r="B25" s="30"/>
      <c r="C25" s="135"/>
      <c r="D25" s="135"/>
      <c r="E25" s="135"/>
      <c r="F25" s="135"/>
      <c r="G25" s="135"/>
      <c r="H25" s="132"/>
      <c r="I25" s="132"/>
      <c r="J25" s="30"/>
    </row>
    <row r="26" spans="1:13" ht="51.75" x14ac:dyDescent="0.35">
      <c r="A26" s="30"/>
      <c r="B26" s="127" t="s">
        <v>144</v>
      </c>
      <c r="C26" s="141" t="s">
        <v>145</v>
      </c>
      <c r="D26" s="141" t="s">
        <v>239</v>
      </c>
      <c r="E26" s="135"/>
      <c r="F26" s="135"/>
      <c r="G26" s="135"/>
      <c r="H26" s="132"/>
      <c r="I26" s="132"/>
      <c r="J26" s="30"/>
    </row>
    <row r="27" spans="1:13" ht="17.25" x14ac:dyDescent="0.35">
      <c r="A27" s="30"/>
      <c r="B27" s="38" t="s">
        <v>146</v>
      </c>
      <c r="C27" s="209">
        <v>8.3099999999999993E-2</v>
      </c>
      <c r="D27" s="209">
        <v>0</v>
      </c>
      <c r="E27" s="135"/>
      <c r="F27" s="135"/>
      <c r="G27" s="135"/>
      <c r="H27" s="132"/>
      <c r="I27" s="132"/>
      <c r="J27" s="30"/>
    </row>
    <row r="28" spans="1:13" ht="17.25" x14ac:dyDescent="0.35">
      <c r="A28" s="30"/>
      <c r="B28" s="38" t="s">
        <v>147</v>
      </c>
      <c r="C28" s="209">
        <v>5.9499999999999997E-2</v>
      </c>
      <c r="D28" s="209">
        <v>5.9499999999999997E-2</v>
      </c>
      <c r="E28" s="135"/>
      <c r="F28" s="135"/>
      <c r="G28" s="135"/>
      <c r="H28" s="132"/>
      <c r="I28" s="132"/>
      <c r="J28" s="30"/>
    </row>
    <row r="29" spans="1:13" ht="17.25" x14ac:dyDescent="0.35">
      <c r="A29" s="30"/>
      <c r="B29" s="38" t="s">
        <v>148</v>
      </c>
      <c r="C29" s="209">
        <v>2.2800000000000001E-2</v>
      </c>
      <c r="D29" s="209">
        <v>2.2800000000000001E-2</v>
      </c>
      <c r="E29" s="135"/>
      <c r="F29" s="135"/>
      <c r="G29" s="135"/>
      <c r="H29" s="132"/>
      <c r="I29" s="132"/>
      <c r="J29" s="30"/>
    </row>
    <row r="30" spans="1:13" ht="17.25" x14ac:dyDescent="0.35">
      <c r="A30" s="30"/>
      <c r="B30" s="38" t="s">
        <v>149</v>
      </c>
      <c r="C30" s="209">
        <v>1.55E-2</v>
      </c>
      <c r="D30" s="209">
        <v>1.55E-2</v>
      </c>
      <c r="E30" s="135"/>
      <c r="F30" s="135"/>
      <c r="G30" s="135"/>
      <c r="H30" s="132"/>
      <c r="I30" s="132"/>
      <c r="J30" s="30"/>
    </row>
    <row r="31" spans="1:13" ht="17.25" x14ac:dyDescent="0.35">
      <c r="A31" s="30"/>
      <c r="B31" s="38" t="s">
        <v>150</v>
      </c>
      <c r="C31" s="209">
        <v>5.7500000000000002E-2</v>
      </c>
      <c r="D31" s="209">
        <v>0.05</v>
      </c>
      <c r="E31" s="135"/>
      <c r="F31" s="135"/>
      <c r="G31" s="135"/>
      <c r="H31" s="132"/>
      <c r="I31" s="132"/>
      <c r="J31" s="30"/>
      <c r="M31" s="28" t="s">
        <v>151</v>
      </c>
    </row>
    <row r="32" spans="1:13" ht="17.25" x14ac:dyDescent="0.35">
      <c r="A32" s="30"/>
      <c r="B32" s="38" t="s">
        <v>152</v>
      </c>
      <c r="C32" s="209">
        <v>4.2099999999999999E-2</v>
      </c>
      <c r="D32" s="230">
        <v>4.2200000000000001E-2</v>
      </c>
      <c r="E32" s="135"/>
      <c r="F32" s="135"/>
      <c r="G32" s="135"/>
      <c r="H32" s="132"/>
      <c r="I32" s="132"/>
      <c r="J32" s="30"/>
    </row>
    <row r="33" spans="1:10" ht="17.25" x14ac:dyDescent="0.35">
      <c r="A33" s="30"/>
      <c r="B33" s="38" t="s">
        <v>241</v>
      </c>
      <c r="C33" s="210">
        <v>0</v>
      </c>
      <c r="D33" s="210">
        <v>8.9999999999999993E-3</v>
      </c>
      <c r="E33" s="135"/>
      <c r="F33" s="135"/>
      <c r="G33" s="135"/>
      <c r="H33" s="132"/>
      <c r="I33" s="132"/>
      <c r="J33" s="30"/>
    </row>
    <row r="34" spans="1:10" ht="17.25" x14ac:dyDescent="0.35">
      <c r="A34" s="30"/>
      <c r="B34" s="41" t="s">
        <v>153</v>
      </c>
      <c r="C34" s="229">
        <f>SUM(C27:C33)</f>
        <v>0.28049999999999997</v>
      </c>
      <c r="D34" s="229">
        <f>SUM(D27:D33)</f>
        <v>0.19900000000000001</v>
      </c>
      <c r="E34" s="135"/>
      <c r="F34" s="135"/>
      <c r="G34" s="135"/>
      <c r="H34" s="132"/>
      <c r="I34" s="132"/>
      <c r="J34" s="30"/>
    </row>
    <row r="35" spans="1:10" ht="30" customHeight="1" x14ac:dyDescent="0.35">
      <c r="A35" s="30"/>
      <c r="B35" s="30"/>
      <c r="C35" s="30"/>
      <c r="D35" s="30"/>
      <c r="E35" s="30"/>
      <c r="F35" s="30"/>
      <c r="G35" s="30"/>
      <c r="H35" s="35"/>
      <c r="I35" s="35"/>
      <c r="J35" s="30"/>
    </row>
  </sheetData>
  <sheetProtection algorithmName="SHA-512" hashValue="t4M1UC3JKB4DVzlDaxl2zxJxHERpeURur8TGR2F3+3540Sd4ZgwVnVapLC4vzd3EXEm5NSWVxH1m6amkj7gW4g==" saltValue="tn+vdkucmvOKUrypcpJEUw==" spinCount="100000" sheet="1" objects="1" scenarios="1"/>
  <dataConsolidate/>
  <dataValidations disablePrompts="1" xWindow="377" yWindow="428" count="4">
    <dataValidation type="custom" allowBlank="1" showInputMessage="1" showErrorMessage="1" errorTitle="ALERT" error="This cell is automatically populated and should not be overwitten. Overwriting this cell would break calculations in this worksheet." sqref="D4:D5" xr:uid="{00000000-0002-0000-0200-000001000000}">
      <formula1>LEN(D4)=""</formula1>
    </dataValidation>
    <dataValidation allowBlank="1" showInputMessage="1" showErrorMessage="1" prompt="Title is automatically updated in this cell. Enter Monthly Personnel Expense details in table below" sqref="B1" xr:uid="{00000000-0002-0000-0200-000004000000}"/>
    <dataValidation allowBlank="1" showInputMessage="1" showErrorMessage="1" prompt="Enter Personnel Expenses in this column under this heading. Use heading filters to find specific entries" sqref="B3" xr:uid="{00000000-0002-0000-0200-000005000000}"/>
    <dataValidation allowBlank="1" showInputMessage="1" showErrorMessage="1" prompt="Enter Estimated amount in this column under this heading" sqref="C3" xr:uid="{00000000-0002-0000-0200-000006000000}"/>
  </dataValidations>
  <printOptions horizontalCentered="1"/>
  <pageMargins left="0.25" right="0.25" top="0.25" bottom="0.25" header="0" footer="0"/>
  <pageSetup fitToHeight="0" orientation="portrait" r:id="rId1"/>
  <headerFooter differentFirst="1"/>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1" id="{A05D47DE-DAEF-437E-AEB3-B330BDE5B980}">
            <x14:iconSet iconSet="3Flags" custom="1">
              <x14:cfvo type="percent">
                <xm:f>0</xm:f>
              </x14:cfvo>
              <x14:cfvo type="num">
                <xm:f>0</xm:f>
              </x14:cfvo>
              <x14:cfvo type="num">
                <xm:f>0</xm:f>
              </x14:cfvo>
              <x14:cfIcon iconSet="3Flags" iconId="0"/>
              <x14:cfIcon iconSet="NoIcons" iconId="0"/>
              <x14:cfIcon iconSet="NoIcons" iconId="0"/>
            </x14:iconSet>
          </x14:cfRule>
          <xm:sqref>D4:D5</xm:sqref>
        </x14:conditionalFormatting>
        <x14:conditionalFormatting xmlns:xm="http://schemas.microsoft.com/office/excel/2006/main">
          <x14:cfRule type="iconSet" priority="19" id="{DFB71CEA-19AF-47AB-BD7C-F65FB3409373}">
            <x14:iconSet iconSet="3Flags" custom="1">
              <x14:cfvo type="percent">
                <xm:f>0</xm:f>
              </x14:cfvo>
              <x14:cfvo type="num">
                <xm:f>0</xm:f>
              </x14:cfvo>
              <x14:cfvo type="num">
                <xm:f>0</xm:f>
              </x14:cfvo>
              <x14:cfIcon iconSet="3Flags" iconId="0"/>
              <x14:cfIcon iconSet="NoIcons" iconId="0"/>
              <x14:cfIcon iconSet="NoIcons" iconId="0"/>
            </x14:iconSet>
          </x14:cfRule>
          <xm:sqref>H17:H35</xm:sqref>
        </x14:conditionalFormatting>
        <x14:conditionalFormatting xmlns:xm="http://schemas.microsoft.com/office/excel/2006/main">
          <x14:cfRule type="iconSet" priority="3" id="{A4E8EC20-E2E2-45BB-B4B4-19065BE3FAFC}">
            <x14:iconSet iconSet="3Flags" custom="1">
              <x14:cfvo type="percent">
                <xm:f>0</xm:f>
              </x14:cfvo>
              <x14:cfvo type="num">
                <xm:f>0</xm:f>
              </x14:cfvo>
              <x14:cfvo type="num">
                <xm:f>0</xm:f>
              </x14:cfvo>
              <x14:cfIcon iconSet="3Flags" iconId="0"/>
              <x14:cfIcon iconSet="NoIcons" iconId="0"/>
              <x14:cfIcon iconSet="NoIcons" iconId="0"/>
            </x14:iconSet>
          </x14:cfRule>
          <xm:sqref>H16:I16</xm:sqref>
        </x14:conditionalFormatting>
        <x14:conditionalFormatting xmlns:xm="http://schemas.microsoft.com/office/excel/2006/main">
          <x14:cfRule type="iconSet" priority="20" id="{78A010D9-7E7B-479B-81BF-EEBF8A4CCD0B}">
            <x14:iconSet iconSet="3Flags" custom="1">
              <x14:cfvo type="percent">
                <xm:f>0</xm:f>
              </x14:cfvo>
              <x14:cfvo type="num">
                <xm:f>0</xm:f>
              </x14:cfvo>
              <x14:cfvo type="num">
                <xm:f>0</xm:f>
              </x14:cfvo>
              <x14:cfIcon iconSet="3Flags" iconId="0"/>
              <x14:cfIcon iconSet="NoIcons" iconId="0"/>
              <x14:cfIcon iconSet="NoIcons" iconId="0"/>
            </x14:iconSet>
          </x14:cfRule>
          <xm:sqref>I17:I35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7" tint="0.39997558519241921"/>
    <pageSetUpPr autoPageBreaks="0" fitToPage="1"/>
  </sheetPr>
  <dimension ref="A1:F38"/>
  <sheetViews>
    <sheetView showGridLines="0" topLeftCell="A46" zoomScaleNormal="100" workbookViewId="0">
      <selection activeCell="B13" sqref="B13"/>
    </sheetView>
  </sheetViews>
  <sheetFormatPr defaultColWidth="9" defaultRowHeight="30" customHeight="1" x14ac:dyDescent="0.35"/>
  <cols>
    <col min="1" max="1" width="4.125" customWidth="1"/>
    <col min="2" max="2" width="53.5" customWidth="1"/>
    <col min="3" max="3" width="17.5" customWidth="1"/>
    <col min="4" max="4" width="10.875" hidden="1" customWidth="1"/>
    <col min="5" max="5" width="14.25" hidden="1" customWidth="1"/>
    <col min="6" max="7" width="4.125" customWidth="1"/>
  </cols>
  <sheetData>
    <row r="1" spans="1:6" ht="42" customHeight="1" x14ac:dyDescent="0.5">
      <c r="A1" s="1"/>
      <c r="B1" s="81" t="s">
        <v>52</v>
      </c>
      <c r="C1" s="4"/>
      <c r="D1" s="21"/>
      <c r="E1" s="21"/>
      <c r="F1" s="4"/>
    </row>
    <row r="2" spans="1:6" ht="15" customHeight="1" x14ac:dyDescent="0.35">
      <c r="A2" s="5"/>
      <c r="B2" s="5"/>
      <c r="C2" s="5"/>
      <c r="D2" s="22"/>
      <c r="E2" s="22"/>
      <c r="F2" s="6"/>
    </row>
    <row r="3" spans="1:6" ht="24" customHeight="1" x14ac:dyDescent="0.35">
      <c r="A3" s="5"/>
      <c r="B3" s="160" t="s">
        <v>52</v>
      </c>
      <c r="C3" s="161" t="s">
        <v>131</v>
      </c>
      <c r="D3" s="23" t="s">
        <v>154</v>
      </c>
      <c r="E3" s="23" t="s">
        <v>155</v>
      </c>
      <c r="F3" s="7"/>
    </row>
    <row r="4" spans="1:6" s="25" customFormat="1" ht="17.25" x14ac:dyDescent="0.35">
      <c r="A4" s="147"/>
      <c r="B4" s="148" t="s">
        <v>54</v>
      </c>
      <c r="C4" s="145">
        <f>Form!E43</f>
        <v>0</v>
      </c>
      <c r="D4" s="143"/>
      <c r="E4" s="143">
        <f>OperatingExpenses[[#This Row],[ESTIMATED]]-OperatingExpenses[[#This Row],[ACTUAL]]</f>
        <v>0</v>
      </c>
      <c r="F4" s="149"/>
    </row>
    <row r="5" spans="1:6" s="25" customFormat="1" ht="17.25" x14ac:dyDescent="0.35">
      <c r="A5" s="147"/>
      <c r="B5" s="148" t="s">
        <v>55</v>
      </c>
      <c r="C5" s="145">
        <f>Form!E44</f>
        <v>0</v>
      </c>
      <c r="D5" s="143">
        <v>2500</v>
      </c>
      <c r="E5" s="143">
        <f>OperatingExpenses[[#This Row],[ESTIMATED]]-OperatingExpenses[[#This Row],[ACTUAL]]</f>
        <v>-2500</v>
      </c>
      <c r="F5" s="149"/>
    </row>
    <row r="6" spans="1:6" s="25" customFormat="1" ht="17.25" x14ac:dyDescent="0.35">
      <c r="A6" s="147"/>
      <c r="B6" s="148" t="s">
        <v>56</v>
      </c>
      <c r="C6" s="145">
        <f>Form!E45</f>
        <v>0</v>
      </c>
      <c r="D6" s="143"/>
      <c r="E6" s="143">
        <f>OperatingExpenses[[#This Row],[ESTIMATED]]-OperatingExpenses[[#This Row],[ACTUAL]]</f>
        <v>0</v>
      </c>
      <c r="F6" s="149"/>
    </row>
    <row r="7" spans="1:6" s="25" customFormat="1" ht="17.25" x14ac:dyDescent="0.35">
      <c r="A7" s="147"/>
      <c r="B7" s="148" t="s">
        <v>57</v>
      </c>
      <c r="C7" s="145">
        <f>Form!E46</f>
        <v>0</v>
      </c>
      <c r="D7" s="143">
        <v>350</v>
      </c>
      <c r="E7" s="143">
        <f>OperatingExpenses[[#This Row],[ESTIMATED]]-OperatingExpenses[[#This Row],[ACTUAL]]</f>
        <v>-350</v>
      </c>
      <c r="F7" s="149"/>
    </row>
    <row r="8" spans="1:6" s="25" customFormat="1" ht="17.25" x14ac:dyDescent="0.35">
      <c r="A8" s="147"/>
      <c r="B8" s="148" t="s">
        <v>58</v>
      </c>
      <c r="C8" s="145">
        <f>Form!E47</f>
        <v>0</v>
      </c>
      <c r="D8" s="143">
        <v>500</v>
      </c>
      <c r="E8" s="143">
        <f>OperatingExpenses[[#This Row],[ESTIMATED]]-OperatingExpenses[[#This Row],[ACTUAL]]</f>
        <v>-500</v>
      </c>
      <c r="F8" s="149"/>
    </row>
    <row r="9" spans="1:6" s="25" customFormat="1" ht="17.25" x14ac:dyDescent="0.35">
      <c r="A9" s="147"/>
      <c r="B9" s="148" t="s">
        <v>59</v>
      </c>
      <c r="C9" s="145">
        <f>Form!E48</f>
        <v>0</v>
      </c>
      <c r="D9" s="143">
        <v>500</v>
      </c>
      <c r="E9" s="143">
        <f>OperatingExpenses[[#This Row],[ESTIMATED]]-OperatingExpenses[[#This Row],[ACTUAL]]</f>
        <v>-500</v>
      </c>
      <c r="F9" s="149"/>
    </row>
    <row r="10" spans="1:6" s="25" customFormat="1" ht="17.25" x14ac:dyDescent="0.35">
      <c r="A10" s="147"/>
      <c r="B10" s="148" t="s">
        <v>60</v>
      </c>
      <c r="C10" s="145">
        <f>Form!E49</f>
        <v>0</v>
      </c>
      <c r="D10" s="143">
        <v>500</v>
      </c>
      <c r="E10" s="143">
        <f>OperatingExpenses[[#This Row],[ESTIMATED]]-OperatingExpenses[[#This Row],[ACTUAL]]</f>
        <v>-500</v>
      </c>
      <c r="F10" s="149"/>
    </row>
    <row r="11" spans="1:6" s="25" customFormat="1" ht="17.25" x14ac:dyDescent="0.35">
      <c r="A11" s="147"/>
      <c r="B11" s="148" t="s">
        <v>61</v>
      </c>
      <c r="C11" s="145">
        <f>Form!E50</f>
        <v>0</v>
      </c>
      <c r="D11" s="143">
        <v>500</v>
      </c>
      <c r="E11" s="143">
        <f>OperatingExpenses[[#This Row],[ESTIMATED]]-OperatingExpenses[[#This Row],[ACTUAL]]</f>
        <v>-500</v>
      </c>
      <c r="F11" s="149"/>
    </row>
    <row r="12" spans="1:6" s="25" customFormat="1" ht="17.25" x14ac:dyDescent="0.35">
      <c r="A12" s="147"/>
      <c r="B12" s="148" t="s">
        <v>62</v>
      </c>
      <c r="C12" s="145">
        <f>Form!E51</f>
        <v>0</v>
      </c>
      <c r="D12" s="143">
        <v>1000</v>
      </c>
      <c r="E12" s="143">
        <f>OperatingExpenses[[#This Row],[ESTIMATED]]-OperatingExpenses[[#This Row],[ACTUAL]]</f>
        <v>-1000</v>
      </c>
      <c r="F12" s="149"/>
    </row>
    <row r="13" spans="1:6" s="25" customFormat="1" ht="17.25" x14ac:dyDescent="0.35">
      <c r="A13" s="147"/>
      <c r="B13" s="148" t="s">
        <v>63</v>
      </c>
      <c r="C13" s="146">
        <f>Form!E52</f>
        <v>0</v>
      </c>
      <c r="D13" s="144"/>
      <c r="E13" s="144">
        <f>OperatingExpenses[[#This Row],[ESTIMATED]]-OperatingExpenses[[#This Row],[ACTUAL]]</f>
        <v>0</v>
      </c>
      <c r="F13" s="149"/>
    </row>
    <row r="14" spans="1:6" s="25" customFormat="1" ht="17.25" x14ac:dyDescent="0.35">
      <c r="A14" s="147"/>
      <c r="B14" s="148" t="s">
        <v>64</v>
      </c>
      <c r="C14" s="145">
        <f>Form!E53</f>
        <v>0</v>
      </c>
      <c r="D14" s="143"/>
      <c r="E14" s="143">
        <f>OperatingExpenses[[#This Row],[ESTIMATED]]-OperatingExpenses[[#This Row],[ACTUAL]]</f>
        <v>0</v>
      </c>
      <c r="F14" s="149"/>
    </row>
    <row r="15" spans="1:6" s="25" customFormat="1" ht="17.25" x14ac:dyDescent="0.35">
      <c r="A15" s="147"/>
      <c r="B15" s="148" t="s">
        <v>65</v>
      </c>
      <c r="C15" s="145">
        <f>Form!E54</f>
        <v>0</v>
      </c>
      <c r="D15" s="143"/>
      <c r="E15" s="143">
        <f>OperatingExpenses[[#This Row],[ESTIMATED]]-OperatingExpenses[[#This Row],[ACTUAL]]</f>
        <v>0</v>
      </c>
      <c r="F15" s="149"/>
    </row>
    <row r="16" spans="1:6" s="25" customFormat="1" ht="17.25" x14ac:dyDescent="0.35">
      <c r="A16" s="147"/>
      <c r="B16" s="148" t="s">
        <v>66</v>
      </c>
      <c r="C16" s="145">
        <f>Form!E55</f>
        <v>0</v>
      </c>
      <c r="D16" s="143">
        <v>50</v>
      </c>
      <c r="E16" s="143">
        <f>OperatingExpenses[[#This Row],[ESTIMATED]]-OperatingExpenses[[#This Row],[ACTUAL]]</f>
        <v>-50</v>
      </c>
      <c r="F16" s="149"/>
    </row>
    <row r="17" spans="1:6" s="25" customFormat="1" ht="17.25" x14ac:dyDescent="0.35">
      <c r="A17" s="147"/>
      <c r="B17" s="148" t="s">
        <v>67</v>
      </c>
      <c r="C17" s="145">
        <f>Form!E56</f>
        <v>0</v>
      </c>
      <c r="D17" s="143">
        <v>10</v>
      </c>
      <c r="E17" s="143">
        <f>OperatingExpenses[[#This Row],[ESTIMATED]]-OperatingExpenses[[#This Row],[ACTUAL]]</f>
        <v>-10</v>
      </c>
      <c r="F17" s="149"/>
    </row>
    <row r="18" spans="1:6" s="25" customFormat="1" ht="17.25" x14ac:dyDescent="0.35">
      <c r="A18" s="147"/>
      <c r="B18" s="148" t="s">
        <v>68</v>
      </c>
      <c r="C18" s="145">
        <f>Form!E57</f>
        <v>0</v>
      </c>
      <c r="D18" s="143">
        <v>100</v>
      </c>
      <c r="E18" s="143">
        <f>OperatingExpenses[[#This Row],[ESTIMATED]]-OperatingExpenses[[#This Row],[ACTUAL]]</f>
        <v>-100</v>
      </c>
      <c r="F18" s="149"/>
    </row>
    <row r="19" spans="1:6" s="25" customFormat="1" ht="17.25" x14ac:dyDescent="0.35">
      <c r="A19" s="147"/>
      <c r="B19" s="148" t="s">
        <v>69</v>
      </c>
      <c r="C19" s="145">
        <f>Form!E58</f>
        <v>0</v>
      </c>
      <c r="D19" s="143"/>
      <c r="E19" s="143">
        <f>OperatingExpenses[[#This Row],[ESTIMATED]]-OperatingExpenses[[#This Row],[ACTUAL]]</f>
        <v>0</v>
      </c>
      <c r="F19" s="149"/>
    </row>
    <row r="20" spans="1:6" s="25" customFormat="1" ht="17.25" x14ac:dyDescent="0.35">
      <c r="A20" s="147"/>
      <c r="B20" s="148" t="s">
        <v>70</v>
      </c>
      <c r="C20" s="145">
        <f>Form!E59</f>
        <v>0</v>
      </c>
      <c r="D20" s="143">
        <v>50</v>
      </c>
      <c r="E20" s="143">
        <f>OperatingExpenses[[#This Row],[ESTIMATED]]-OperatingExpenses[[#This Row],[ACTUAL]]</f>
        <v>-50</v>
      </c>
      <c r="F20" s="149"/>
    </row>
    <row r="21" spans="1:6" s="25" customFormat="1" ht="17.25" x14ac:dyDescent="0.35">
      <c r="A21" s="147"/>
      <c r="B21" s="148" t="s">
        <v>71</v>
      </c>
      <c r="C21" s="145">
        <f>Form!E60</f>
        <v>0</v>
      </c>
      <c r="D21" s="143">
        <v>500</v>
      </c>
      <c r="E21" s="143">
        <f>OperatingExpenses[[#This Row],[ESTIMATED]]-OperatingExpenses[[#This Row],[ACTUAL]]</f>
        <v>-500</v>
      </c>
      <c r="F21" s="150"/>
    </row>
    <row r="22" spans="1:6" s="25" customFormat="1" ht="17.25" x14ac:dyDescent="0.35">
      <c r="A22" s="147"/>
      <c r="B22" s="148" t="s">
        <v>72</v>
      </c>
      <c r="C22" s="145">
        <f>Form!E61</f>
        <v>0</v>
      </c>
      <c r="D22" s="143">
        <v>10</v>
      </c>
      <c r="E22" s="143">
        <f>OperatingExpenses[[#This Row],[ESTIMATED]]-OperatingExpenses[[#This Row],[ACTUAL]]</f>
        <v>-10</v>
      </c>
      <c r="F22" s="147"/>
    </row>
    <row r="23" spans="1:6" s="25" customFormat="1" ht="17.25" x14ac:dyDescent="0.35">
      <c r="A23" s="147"/>
      <c r="B23" s="148" t="s">
        <v>73</v>
      </c>
      <c r="C23" s="145">
        <f>Form!E62</f>
        <v>0</v>
      </c>
      <c r="D23" s="143"/>
      <c r="E23" s="143">
        <f>OperatingExpenses[[#This Row],[ESTIMATED]]-OperatingExpenses[[#This Row],[ACTUAL]]</f>
        <v>0</v>
      </c>
      <c r="F23" s="147"/>
    </row>
    <row r="24" spans="1:6" s="25" customFormat="1" ht="17.25" x14ac:dyDescent="0.35">
      <c r="A24" s="147"/>
      <c r="B24" s="148" t="s">
        <v>74</v>
      </c>
      <c r="C24" s="145">
        <f>Form!E63</f>
        <v>0</v>
      </c>
      <c r="D24" s="143"/>
      <c r="E24" s="143">
        <f>OperatingExpenses[[#This Row],[ESTIMATED]]-OperatingExpenses[[#This Row],[ACTUAL]]</f>
        <v>0</v>
      </c>
      <c r="F24" s="147"/>
    </row>
    <row r="25" spans="1:6" s="25" customFormat="1" ht="17.25" x14ac:dyDescent="0.35">
      <c r="A25" s="147"/>
      <c r="B25" s="148" t="s">
        <v>75</v>
      </c>
      <c r="C25" s="145">
        <f>Form!E64</f>
        <v>0</v>
      </c>
      <c r="D25" s="143"/>
      <c r="E25" s="143">
        <f>OperatingExpenses[[#This Row],[ESTIMATED]]-OperatingExpenses[[#This Row],[ACTUAL]]</f>
        <v>0</v>
      </c>
      <c r="F25" s="147"/>
    </row>
    <row r="26" spans="1:6" s="25" customFormat="1" ht="17.25" x14ac:dyDescent="0.35">
      <c r="A26" s="147"/>
      <c r="B26" s="148" t="s">
        <v>76</v>
      </c>
      <c r="C26" s="145">
        <f>Form!E65</f>
        <v>0</v>
      </c>
      <c r="D26" s="143">
        <v>500</v>
      </c>
      <c r="E26" s="143">
        <f>OperatingExpenses[[#This Row],[ESTIMATED]]-OperatingExpenses[[#This Row],[ACTUAL]]</f>
        <v>-500</v>
      </c>
      <c r="F26" s="147"/>
    </row>
    <row r="27" spans="1:6" s="25" customFormat="1" ht="17.25" x14ac:dyDescent="0.35">
      <c r="A27" s="147"/>
      <c r="B27" s="148" t="s">
        <v>77</v>
      </c>
      <c r="C27" s="145">
        <f>Form!E66</f>
        <v>0</v>
      </c>
      <c r="D27" s="143">
        <v>500</v>
      </c>
      <c r="E27" s="143">
        <f>OperatingExpenses[[#This Row],[ESTIMATED]]-OperatingExpenses[[#This Row],[ACTUAL]]</f>
        <v>-500</v>
      </c>
      <c r="F27" s="147"/>
    </row>
    <row r="28" spans="1:6" s="25" customFormat="1" ht="17.25" x14ac:dyDescent="0.35">
      <c r="A28" s="147"/>
      <c r="B28" s="148" t="s">
        <v>78</v>
      </c>
      <c r="C28" s="145">
        <f>Form!E67</f>
        <v>0</v>
      </c>
      <c r="D28" s="143"/>
      <c r="E28" s="143">
        <f>OperatingExpenses[[#This Row],[ESTIMATED]]-OperatingExpenses[[#This Row],[ACTUAL]]</f>
        <v>0</v>
      </c>
      <c r="F28" s="147"/>
    </row>
    <row r="29" spans="1:6" s="25" customFormat="1" ht="17.25" x14ac:dyDescent="0.35">
      <c r="A29" s="147"/>
      <c r="B29" s="148" t="s">
        <v>79</v>
      </c>
      <c r="C29" s="145">
        <f>Form!E68</f>
        <v>0</v>
      </c>
      <c r="D29" s="143">
        <v>500</v>
      </c>
      <c r="E29" s="143">
        <f>OperatingExpenses[[#This Row],[ESTIMATED]]-OperatingExpenses[[#This Row],[ACTUAL]]</f>
        <v>-500</v>
      </c>
      <c r="F29" s="147"/>
    </row>
    <row r="30" spans="1:6" s="25" customFormat="1" ht="17.25" x14ac:dyDescent="0.35">
      <c r="A30" s="147"/>
      <c r="B30" s="148" t="s">
        <v>80</v>
      </c>
      <c r="C30" s="145">
        <f>Form!E69</f>
        <v>0</v>
      </c>
      <c r="D30" s="143"/>
      <c r="E30" s="143">
        <f>OperatingExpenses[[#This Row],[ESTIMATED]]-OperatingExpenses[[#This Row],[ACTUAL]]</f>
        <v>0</v>
      </c>
      <c r="F30" s="147"/>
    </row>
    <row r="31" spans="1:6" s="25" customFormat="1" ht="17.25" x14ac:dyDescent="0.35">
      <c r="A31" s="147"/>
      <c r="B31" s="148" t="s">
        <v>81</v>
      </c>
      <c r="C31" s="145">
        <f>Form!E70</f>
        <v>0</v>
      </c>
      <c r="D31" s="143">
        <v>150</v>
      </c>
      <c r="E31" s="143">
        <f>OperatingExpenses[[#This Row],[ESTIMATED]]-OperatingExpenses[[#This Row],[ACTUAL]]</f>
        <v>-150</v>
      </c>
      <c r="F31" s="147"/>
    </row>
    <row r="32" spans="1:6" s="25" customFormat="1" ht="17.25" x14ac:dyDescent="0.35">
      <c r="A32" s="147"/>
      <c r="B32" s="148" t="s">
        <v>82</v>
      </c>
      <c r="C32" s="145">
        <f>Form!E71</f>
        <v>0</v>
      </c>
      <c r="D32" s="143">
        <v>50</v>
      </c>
      <c r="E32" s="143">
        <f>OperatingExpenses[[#This Row],[ESTIMATED]]-OperatingExpenses[[#This Row],[ACTUAL]]</f>
        <v>-50</v>
      </c>
      <c r="F32" s="147"/>
    </row>
    <row r="33" spans="1:6" s="25" customFormat="1" ht="17.25" x14ac:dyDescent="0.35">
      <c r="A33" s="147"/>
      <c r="B33" s="148" t="s">
        <v>83</v>
      </c>
      <c r="C33" s="145">
        <f>Form!E72</f>
        <v>0</v>
      </c>
      <c r="D33" s="143">
        <v>500</v>
      </c>
      <c r="E33" s="143">
        <f>OperatingExpenses[[#This Row],[ESTIMATED]]-OperatingExpenses[[#This Row],[ACTUAL]]</f>
        <v>-500</v>
      </c>
      <c r="F33" s="147"/>
    </row>
    <row r="34" spans="1:6" s="25" customFormat="1" ht="17.25" x14ac:dyDescent="0.35">
      <c r="A34" s="147"/>
      <c r="B34" s="148" t="s">
        <v>84</v>
      </c>
      <c r="C34" s="145">
        <f>Form!E73</f>
        <v>0</v>
      </c>
      <c r="D34" s="143"/>
      <c r="E34" s="143">
        <f>OperatingExpenses[[#This Row],[ESTIMATED]]-OperatingExpenses[[#This Row],[ACTUAL]]</f>
        <v>0</v>
      </c>
      <c r="F34" s="147"/>
    </row>
    <row r="35" spans="1:6" s="25" customFormat="1" ht="17.25" x14ac:dyDescent="0.35">
      <c r="A35" s="147"/>
      <c r="B35" s="148" t="s">
        <v>85</v>
      </c>
      <c r="C35" s="145">
        <f>Form!E74</f>
        <v>0</v>
      </c>
      <c r="D35" s="143">
        <v>500</v>
      </c>
      <c r="E35" s="143">
        <f>OperatingExpenses[[#This Row],[ESTIMATED]]-OperatingExpenses[[#This Row],[ACTUAL]]</f>
        <v>-500</v>
      </c>
      <c r="F35" s="147"/>
    </row>
    <row r="36" spans="1:6" s="25" customFormat="1" ht="17.25" x14ac:dyDescent="0.35">
      <c r="A36" s="147"/>
      <c r="B36" s="148" t="s">
        <v>86</v>
      </c>
      <c r="C36" s="146">
        <f>Form!E75</f>
        <v>0</v>
      </c>
      <c r="D36" s="144"/>
      <c r="E36" s="144">
        <f>OperatingExpenses[[#This Row],[ESTIMATED]]-OperatingExpenses[[#This Row],[ACTUAL]]</f>
        <v>0</v>
      </c>
      <c r="F36" s="147"/>
    </row>
    <row r="37" spans="1:6" s="25" customFormat="1" ht="17.25" x14ac:dyDescent="0.35">
      <c r="A37" s="147"/>
      <c r="B37" s="151" t="s">
        <v>156</v>
      </c>
      <c r="C37" s="152">
        <f>SUBTOTAL(109,OperatingExpenses[ESTIMATED])</f>
        <v>0</v>
      </c>
      <c r="D37" s="153">
        <f>SUBTOTAL(109,OperatingExpenses[ACTUAL])</f>
        <v>9270</v>
      </c>
      <c r="E37" s="153">
        <f>SUBTOTAL(109,OperatingExpenses[DIFFERENCE])</f>
        <v>-9270</v>
      </c>
      <c r="F37" s="147"/>
    </row>
    <row r="38" spans="1:6" ht="17.25" x14ac:dyDescent="0.35">
      <c r="A38" s="5"/>
      <c r="B38" s="5"/>
      <c r="C38" s="5"/>
      <c r="D38" s="22"/>
      <c r="E38" s="22"/>
      <c r="F38" s="5"/>
    </row>
  </sheetData>
  <sheetProtection password="CA7D" sheet="1" sort="0"/>
  <dataConsolidate/>
  <conditionalFormatting sqref="E37">
    <cfRule type="cellIs" dxfId="0" priority="1" operator="lessThan">
      <formula>0</formula>
    </cfRule>
  </conditionalFormatting>
  <dataValidations count="7">
    <dataValidation allowBlank="1" showInputMessage="1" showErrorMessage="1" prompt="Enter Operating Expenses in this column under this heading. Use heading filters to find specific entries" sqref="B3" xr:uid="{00000000-0002-0000-0300-000005000000}"/>
    <dataValidation allowBlank="1" showInputMessage="1" showErrorMessage="1" prompt="Enter Estimated amount in this column under this heading" sqref="C3" xr:uid="{00000000-0002-0000-0300-000006000000}"/>
    <dataValidation allowBlank="1" showInputMessage="1" showErrorMessage="1" prompt="Enter Actual amount in this column under this heading" sqref="D3" xr:uid="{00000000-0002-0000-0300-000007000000}"/>
    <dataValidation allowBlank="1" showInputMessage="1" showErrorMessage="1" prompt="Difference of Estimated and Actual Operating Expenses is automatically calculated in this column under this heading" sqref="E3" xr:uid="{00000000-0002-0000-0300-000008000000}"/>
    <dataValidation type="custom" allowBlank="1" showInputMessage="1" showErrorMessage="1" errorTitle="ALERT" error="This cell is automatically populated and should not be overwitten. Overwriting this cell would break calculations in this worksheet." sqref="F4:F20" xr:uid="{00000000-0002-0000-0300-000000000000}">
      <formula1>LEN(F4)=""</formula1>
    </dataValidation>
    <dataValidation allowBlank="1" showInputMessage="1" showErrorMessage="1" errorTitle="ALERT" error="This cell is automatically populated and should not be overwitten. Overwriting this cell would break calculations in this worksheet." sqref="E4:E36" xr:uid="{00000000-0002-0000-0300-000001000000}"/>
    <dataValidation allowBlank="1" showInputMessage="1" showErrorMessage="1" prompt="Title is automatically updated in this cell. Enter Monthly Personnel Expense details in table below" sqref="B1" xr:uid="{ECC1C402-BB86-4AA6-B72D-7C0F41C85BE7}"/>
  </dataValidations>
  <hyperlinks>
    <hyperlink ref="B14" location="_ftn1" display="_ftn1" xr:uid="{ABC6B0AC-B10C-406D-AB9A-19C5EA20360C}"/>
    <hyperlink ref="B29" location="_ftn3" display="_ftn3" xr:uid="{6B7BF1D8-492C-458F-8515-7CE058439369}"/>
  </hyperlinks>
  <printOptions horizontalCentered="1"/>
  <pageMargins left="0.25" right="0.25" top="0.25" bottom="0.25" header="0" footer="0"/>
  <pageSetup fitToHeight="0" orientation="portrait" r:id="rId1"/>
  <headerFooter differentFirst="1"/>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 id="{E8DFEDF7-DD2B-4BDC-AEAC-141B22E8ECA0}">
            <x14:iconSet iconSet="3Flags" custom="1">
              <x14:cfvo type="percent">
                <xm:f>0</xm:f>
              </x14:cfvo>
              <x14:cfvo type="num">
                <xm:f>0</xm:f>
              </x14:cfvo>
              <x14:cfvo type="num">
                <xm:f>0</xm:f>
              </x14:cfvo>
              <x14:cfIcon iconSet="3Flags" iconId="0"/>
              <x14:cfIcon iconSet="NoIcons" iconId="0"/>
              <x14:cfIcon iconSet="NoIcons" iconId="0"/>
            </x14:iconSet>
          </x14:cfRule>
          <xm:sqref>F4:F20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2C1A6-30EB-43EA-8AC0-6249ECACAC90}">
  <sheetPr codeName="Sheet6">
    <tabColor theme="7" tint="0.39997558519241921"/>
  </sheetPr>
  <dimension ref="A1:L16"/>
  <sheetViews>
    <sheetView zoomScaleNormal="100" workbookViewId="0">
      <selection activeCell="H28" sqref="H28"/>
    </sheetView>
  </sheetViews>
  <sheetFormatPr defaultRowHeight="17.25" x14ac:dyDescent="0.35"/>
  <cols>
    <col min="1" max="1" width="15.25" customWidth="1"/>
    <col min="2" max="2" width="22.75" customWidth="1"/>
    <col min="3" max="3" width="15.875" customWidth="1"/>
    <col min="4" max="4" width="12.25" customWidth="1"/>
    <col min="5" max="5" width="13.5" customWidth="1"/>
    <col min="6" max="6" width="14.625" customWidth="1"/>
    <col min="7" max="7" width="3.5" customWidth="1"/>
    <col min="8" max="8" width="25.875" customWidth="1"/>
    <col min="9" max="9" width="26.5" customWidth="1"/>
    <col min="10" max="10" width="10.25" customWidth="1"/>
    <col min="12" max="12" width="34.875" customWidth="1"/>
  </cols>
  <sheetData>
    <row r="1" spans="1:12" ht="18" customHeight="1" x14ac:dyDescent="0.35">
      <c r="A1" s="252" t="s">
        <v>157</v>
      </c>
      <c r="B1" s="253"/>
      <c r="C1" s="242" t="s">
        <v>158</v>
      </c>
      <c r="D1" s="243"/>
      <c r="E1" s="243"/>
      <c r="F1" s="244"/>
      <c r="H1" s="266" t="s">
        <v>159</v>
      </c>
      <c r="I1" s="266"/>
      <c r="J1" s="266"/>
      <c r="K1" s="266"/>
      <c r="L1" s="266"/>
    </row>
    <row r="2" spans="1:12" ht="51.75" x14ac:dyDescent="0.35">
      <c r="A2" s="254"/>
      <c r="B2" s="255"/>
      <c r="C2" s="8" t="s">
        <v>160</v>
      </c>
      <c r="D2" s="20" t="s">
        <v>161</v>
      </c>
      <c r="E2" s="8" t="s">
        <v>162</v>
      </c>
      <c r="F2" s="8" t="s">
        <v>163</v>
      </c>
      <c r="H2" s="10" t="s">
        <v>164</v>
      </c>
      <c r="I2" s="10" t="s">
        <v>165</v>
      </c>
      <c r="J2" s="10" t="s">
        <v>166</v>
      </c>
      <c r="K2" s="271" t="s">
        <v>167</v>
      </c>
      <c r="L2" s="271"/>
    </row>
    <row r="3" spans="1:12" x14ac:dyDescent="0.35">
      <c r="A3" s="92"/>
      <c r="B3" s="9" t="s">
        <v>168</v>
      </c>
      <c r="C3" s="162">
        <v>12</v>
      </c>
      <c r="D3" s="163">
        <v>24</v>
      </c>
      <c r="E3" s="162">
        <v>24</v>
      </c>
      <c r="F3" s="162">
        <v>30</v>
      </c>
      <c r="H3" s="250" t="s">
        <v>169</v>
      </c>
      <c r="I3" s="258" t="s">
        <v>170</v>
      </c>
      <c r="J3" s="11" t="s">
        <v>171</v>
      </c>
      <c r="K3" s="250" t="s">
        <v>172</v>
      </c>
      <c r="L3" s="250"/>
    </row>
    <row r="4" spans="1:12" x14ac:dyDescent="0.35">
      <c r="A4" s="247" t="s">
        <v>173</v>
      </c>
      <c r="B4" s="167" t="s">
        <v>174</v>
      </c>
      <c r="C4" s="168"/>
      <c r="D4" s="168"/>
      <c r="E4" s="168"/>
      <c r="F4" s="168"/>
      <c r="H4" s="250"/>
      <c r="I4" s="258"/>
      <c r="J4" s="11" t="s">
        <v>175</v>
      </c>
      <c r="K4" s="250" t="s">
        <v>176</v>
      </c>
      <c r="L4" s="250"/>
    </row>
    <row r="5" spans="1:12" x14ac:dyDescent="0.35">
      <c r="A5" s="248"/>
      <c r="B5" s="167" t="s">
        <v>38</v>
      </c>
      <c r="C5" s="168"/>
      <c r="D5" s="168"/>
      <c r="E5" s="168"/>
      <c r="F5" s="168"/>
      <c r="H5" s="250"/>
      <c r="I5" s="258"/>
      <c r="J5" s="11" t="s">
        <v>177</v>
      </c>
      <c r="K5" s="250" t="s">
        <v>178</v>
      </c>
      <c r="L5" s="250"/>
    </row>
    <row r="6" spans="1:12" x14ac:dyDescent="0.35">
      <c r="A6" s="248"/>
      <c r="B6" s="167" t="s">
        <v>37</v>
      </c>
      <c r="C6" s="168"/>
      <c r="D6" s="168"/>
      <c r="E6" s="168"/>
      <c r="F6" s="168"/>
      <c r="H6" s="251" t="s">
        <v>179</v>
      </c>
      <c r="I6" s="259" t="s">
        <v>180</v>
      </c>
      <c r="J6" s="12" t="s">
        <v>181</v>
      </c>
      <c r="K6" s="251" t="s">
        <v>182</v>
      </c>
      <c r="L6" s="251"/>
    </row>
    <row r="7" spans="1:12" x14ac:dyDescent="0.35">
      <c r="A7" s="249"/>
      <c r="B7" s="167" t="s">
        <v>35</v>
      </c>
      <c r="C7" s="164"/>
      <c r="D7" s="165"/>
      <c r="E7" s="168"/>
      <c r="F7" s="168"/>
      <c r="H7" s="251"/>
      <c r="I7" s="259"/>
      <c r="J7" s="12" t="s">
        <v>183</v>
      </c>
      <c r="K7" s="251" t="s">
        <v>184</v>
      </c>
      <c r="L7" s="251"/>
    </row>
    <row r="8" spans="1:12" x14ac:dyDescent="0.35">
      <c r="A8" s="166"/>
      <c r="B8" s="245" t="s">
        <v>185</v>
      </c>
      <c r="C8" s="246"/>
      <c r="D8" s="246"/>
      <c r="E8" s="246"/>
      <c r="F8" s="246"/>
      <c r="H8" s="251"/>
      <c r="I8" s="259"/>
      <c r="J8" s="12" t="s">
        <v>186</v>
      </c>
      <c r="K8" s="251" t="s">
        <v>187</v>
      </c>
      <c r="L8" s="251"/>
    </row>
    <row r="9" spans="1:12" x14ac:dyDescent="0.35">
      <c r="H9" s="269" t="s">
        <v>188</v>
      </c>
      <c r="I9" s="260">
        <v>20</v>
      </c>
      <c r="J9" s="13" t="s">
        <v>189</v>
      </c>
      <c r="K9" s="267" t="s">
        <v>182</v>
      </c>
      <c r="L9" s="267"/>
    </row>
    <row r="10" spans="1:12" ht="18" customHeight="1" x14ac:dyDescent="0.35">
      <c r="H10" s="270"/>
      <c r="I10" s="260"/>
      <c r="J10" s="13" t="s">
        <v>190</v>
      </c>
      <c r="K10" s="267" t="s">
        <v>184</v>
      </c>
      <c r="L10" s="267"/>
    </row>
    <row r="11" spans="1:12" x14ac:dyDescent="0.35">
      <c r="H11" s="261" t="s">
        <v>191</v>
      </c>
      <c r="I11" s="262">
        <v>24</v>
      </c>
      <c r="J11" s="14" t="s">
        <v>192</v>
      </c>
      <c r="K11" s="268" t="s">
        <v>193</v>
      </c>
      <c r="L11" s="268"/>
    </row>
    <row r="12" spans="1:12" x14ac:dyDescent="0.35">
      <c r="H12" s="261"/>
      <c r="I12" s="262"/>
      <c r="J12" s="14" t="s">
        <v>194</v>
      </c>
      <c r="K12" s="268" t="s">
        <v>195</v>
      </c>
      <c r="L12" s="268"/>
    </row>
    <row r="13" spans="1:12" x14ac:dyDescent="0.35">
      <c r="H13" s="256" t="s">
        <v>196</v>
      </c>
      <c r="I13" s="257">
        <v>30</v>
      </c>
      <c r="J13" s="15" t="s">
        <v>197</v>
      </c>
      <c r="K13" s="263" t="s">
        <v>193</v>
      </c>
      <c r="L13" s="263"/>
    </row>
    <row r="14" spans="1:12" x14ac:dyDescent="0.35">
      <c r="H14" s="256"/>
      <c r="I14" s="257"/>
      <c r="J14" s="15" t="s">
        <v>198</v>
      </c>
      <c r="K14" s="263" t="s">
        <v>195</v>
      </c>
      <c r="L14" s="263"/>
    </row>
    <row r="15" spans="1:12" ht="86.25" x14ac:dyDescent="0.35">
      <c r="H15" s="16" t="s">
        <v>199</v>
      </c>
      <c r="I15" s="16" t="s">
        <v>200</v>
      </c>
      <c r="J15" s="17" t="s">
        <v>181</v>
      </c>
      <c r="K15" s="264" t="s">
        <v>182</v>
      </c>
      <c r="L15" s="264"/>
    </row>
    <row r="16" spans="1:12" ht="51.75" x14ac:dyDescent="0.35">
      <c r="H16" s="18" t="s">
        <v>201</v>
      </c>
      <c r="I16" s="18" t="s">
        <v>202</v>
      </c>
      <c r="J16" s="19" t="s">
        <v>181</v>
      </c>
      <c r="K16" s="265" t="s">
        <v>182</v>
      </c>
      <c r="L16" s="265"/>
    </row>
  </sheetData>
  <sheetProtection password="CA7D" sheet="1" objects="1" scenarios="1"/>
  <mergeCells count="30">
    <mergeCell ref="K13:L13"/>
    <mergeCell ref="K14:L14"/>
    <mergeCell ref="K15:L15"/>
    <mergeCell ref="K16:L16"/>
    <mergeCell ref="H1:L1"/>
    <mergeCell ref="K7:L7"/>
    <mergeCell ref="K8:L8"/>
    <mergeCell ref="K9:L9"/>
    <mergeCell ref="K10:L10"/>
    <mergeCell ref="K11:L11"/>
    <mergeCell ref="K12:L12"/>
    <mergeCell ref="H6:H8"/>
    <mergeCell ref="H9:H10"/>
    <mergeCell ref="K2:L2"/>
    <mergeCell ref="K3:L3"/>
    <mergeCell ref="K4:L4"/>
    <mergeCell ref="H13:H14"/>
    <mergeCell ref="I13:I14"/>
    <mergeCell ref="I3:I5"/>
    <mergeCell ref="I6:I8"/>
    <mergeCell ref="I9:I10"/>
    <mergeCell ref="H11:H12"/>
    <mergeCell ref="I11:I12"/>
    <mergeCell ref="H3:H5"/>
    <mergeCell ref="C1:F1"/>
    <mergeCell ref="B8:F8"/>
    <mergeCell ref="A4:A7"/>
    <mergeCell ref="K5:L5"/>
    <mergeCell ref="K6:L6"/>
    <mergeCell ref="A1:B2"/>
  </mergeCells>
  <hyperlinks>
    <hyperlink ref="B8" r:id="rId1" location="ScheduleE" display="https://www.bclaws.gov.bc.ca/civix/document/id/complete/statreg/332_2007#ScheduleE" xr:uid="{50098DDC-8621-476D-B23B-0D619A1FB8CB}"/>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3785-9265-479F-A140-EEC028E6EC8B}">
  <sheetPr codeName="Sheet7"/>
  <dimension ref="A1:C8"/>
  <sheetViews>
    <sheetView workbookViewId="0">
      <selection activeCell="I16" sqref="I16"/>
    </sheetView>
  </sheetViews>
  <sheetFormatPr defaultRowHeight="17.25" x14ac:dyDescent="0.35"/>
  <cols>
    <col min="1" max="1" width="28.625" customWidth="1"/>
    <col min="2" max="2" width="17.375" customWidth="1"/>
    <col min="3" max="3" width="18.75" customWidth="1"/>
  </cols>
  <sheetData>
    <row r="1" spans="1:3" x14ac:dyDescent="0.35">
      <c r="A1" s="272" t="s">
        <v>203</v>
      </c>
      <c r="B1" s="272"/>
      <c r="C1" s="272"/>
    </row>
    <row r="2" spans="1:3" ht="34.5" x14ac:dyDescent="0.35">
      <c r="A2" s="190" t="s">
        <v>204</v>
      </c>
      <c r="B2" s="191" t="s">
        <v>205</v>
      </c>
      <c r="C2" s="192" t="s">
        <v>206</v>
      </c>
    </row>
    <row r="3" spans="1:3" x14ac:dyDescent="0.35">
      <c r="A3" s="185" t="s">
        <v>207</v>
      </c>
      <c r="B3" s="184">
        <v>6</v>
      </c>
      <c r="C3" s="186">
        <v>12</v>
      </c>
    </row>
    <row r="4" spans="1:3" x14ac:dyDescent="0.35">
      <c r="A4" s="185" t="s">
        <v>208</v>
      </c>
      <c r="B4" s="184">
        <v>2.74</v>
      </c>
      <c r="C4" s="186">
        <v>5.48</v>
      </c>
    </row>
    <row r="5" spans="1:3" x14ac:dyDescent="0.35">
      <c r="A5" s="185" t="s">
        <v>209</v>
      </c>
      <c r="B5" s="184">
        <v>1.4</v>
      </c>
      <c r="C5" s="186">
        <v>2.8</v>
      </c>
    </row>
    <row r="6" spans="1:3" x14ac:dyDescent="0.35">
      <c r="A6" s="187" t="s">
        <v>26</v>
      </c>
      <c r="B6" s="188">
        <v>1.37</v>
      </c>
      <c r="C6" s="189">
        <v>1.37</v>
      </c>
    </row>
    <row r="8" spans="1:3" ht="135.4" customHeight="1" x14ac:dyDescent="0.35">
      <c r="A8" s="273" t="s">
        <v>210</v>
      </c>
      <c r="B8" s="274"/>
      <c r="C8" s="275"/>
    </row>
  </sheetData>
  <sheetProtection password="CA7D" sheet="1" objects="1" scenarios="1"/>
  <mergeCells count="2">
    <mergeCell ref="A1:C1"/>
    <mergeCell ref="A8:C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e9af5a-ed8a-4244-928d-e56d06aad847" xsi:nil="true"/>
    <lcf76f155ced4ddcb4097134ff3c332f xmlns="24ca4954-836e-4dd6-806d-d2cdcf695e13">
      <Terms xmlns="http://schemas.microsoft.com/office/infopath/2007/PartnerControls"/>
    </lcf76f155ced4ddcb4097134ff3c332f>
    <color xmlns="24ca4954-836e-4dd6-806d-d2cdcf695e13" xsi:nil="true"/>
    <otherNumber xmlns="24ca4954-836e-4dd6-806d-d2cdcf695e13" xsi:nil="true"/>
    <pos xmlns="24ca4954-836e-4dd6-806d-d2cdcf695e13">262140</pos>
    <mediator xmlns="24ca4954-836e-4dd6-806d-d2cdcf695e13">
      <UserInfo>
        <DisplayName/>
        <AccountId xsi:nil="true"/>
        <AccountType/>
      </UserInfo>
    </mediator>
    <colleaguesG xmlns="24ca4954-836e-4dd6-806d-d2cdcf695e13" xsi:nil="true"/>
    <parentGuid xmlns="24ca4954-836e-4dd6-806d-d2cdcf695e13" xsi:nil="true"/>
    <watchersG xmlns="24ca4954-836e-4dd6-806d-d2cdcf695e13" xsi:nil="true"/>
    <history xmlns="24ca4954-836e-4dd6-806d-d2cdcf695e13" xsi:nil="true"/>
    <rush xmlns="24ca4954-836e-4dd6-806d-d2cdcf695e13" xsi:nil="true"/>
    <completedOn xmlns="24ca4954-836e-4dd6-806d-d2cdcf695e13" xsi:nil="true"/>
    <info xmlns="24ca4954-836e-4dd6-806d-d2cdcf695e13" xsi:nil="true"/>
    <subcategory xmlns="24ca4954-836e-4dd6-806d-d2cdcf695e13" xsi:nil="true"/>
    <uniqueMinistryId xmlns="24ca4954-836e-4dd6-806d-d2cdcf695e13" xsi:nil="true"/>
    <folderName xmlns="24ca4954-836e-4dd6-806d-d2cdcf695e13" xsi:nil="true"/>
    <branch xmlns="24ca4954-836e-4dd6-806d-d2cdcf695e13" xsi:nil="true"/>
    <assignedToGroups xmlns="24ca4954-836e-4dd6-806d-d2cdcf695e13">
      <UserInfo>
        <DisplayName/>
        <AccountId xsi:nil="true"/>
        <AccountType/>
      </UserInfo>
    </assignedToGroups>
    <desc xmlns="24ca4954-836e-4dd6-806d-d2cdcf695e13" xsi:nil="true"/>
    <documentStringNames xmlns="24ca4954-836e-4dd6-806d-d2cdcf695e13" xsi:nil="true"/>
    <ministries xmlns="24ca4954-836e-4dd6-806d-d2cdcf695e13" xsi:nil="true"/>
    <crossMinistry xmlns="24ca4954-836e-4dd6-806d-d2cdcf695e13" xsi:nil="true"/>
    <entityType xmlns="24ca4954-836e-4dd6-806d-d2cdcf695e13">4</entityType>
    <formAnswers xmlns="24ca4954-836e-4dd6-806d-d2cdcf695e13" xsi:nil="true"/>
    <whenToArchive xmlns="24ca4954-836e-4dd6-806d-d2cdcf695e13" xsi:nil="true"/>
    <blueprintVersion xmlns="24ca4954-836e-4dd6-806d-d2cdcf695e13" xsi:nil="true"/>
    <formVersion xmlns="24ca4954-836e-4dd6-806d-d2cdcf695e13" xsi:nil="true"/>
    <assignedToSiteUser xmlns="24ca4954-836e-4dd6-806d-d2cdcf695e13">
      <UserInfo>
        <DisplayName/>
        <AccountId xsi:nil="true"/>
        <AccountType/>
      </UserInfo>
    </assignedToSiteUser>
    <blueprint xmlns="24ca4954-836e-4dd6-806d-d2cdcf695e13" xsi:nil="true"/>
    <due xmlns="24ca4954-836e-4dd6-806d-d2cdcf695e13" xsi:nil="true"/>
    <createdOn xmlns="24ca4954-836e-4dd6-806d-d2cdcf695e13" xsi:nil="true"/>
    <groupWatchers xmlns="24ca4954-836e-4dd6-806d-d2cdcf695e13">
      <UserInfo>
        <DisplayName/>
        <AccountId xsi:nil="true"/>
        <AccountType/>
      </UserInfo>
    </groupWatchers>
    <assignedToG xmlns="24ca4954-836e-4dd6-806d-d2cdcf695e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82D16F4375A649BD0847D4D8BBFC22" ma:contentTypeVersion="50" ma:contentTypeDescription="Create a new document." ma:contentTypeScope="" ma:versionID="fc60d820fde1ace07716002f78f6b04b">
  <xsd:schema xmlns:xsd="http://www.w3.org/2001/XMLSchema" xmlns:xs="http://www.w3.org/2001/XMLSchema" xmlns:p="http://schemas.microsoft.com/office/2006/metadata/properties" xmlns:ns2="24ca4954-836e-4dd6-806d-d2cdcf695e13" xmlns:ns3="6fe9af5a-ed8a-4244-928d-e56d06aad847" targetNamespace="http://schemas.microsoft.com/office/2006/metadata/properties" ma:root="true" ma:fieldsID="8db630a5fa1b0100aa3f23bd86a6f926" ns2:_="" ns3:_="">
    <xsd:import namespace="24ca4954-836e-4dd6-806d-d2cdcf695e13"/>
    <xsd:import namespace="6fe9af5a-ed8a-4244-928d-e56d06aad847"/>
    <xsd:element name="properties">
      <xsd:complexType>
        <xsd:sequence>
          <xsd:element name="documentManagement">
            <xsd:complexType>
              <xsd:all>
                <xsd:element ref="ns2:desc" minOccurs="0"/>
                <xsd:element ref="ns2:history" minOccurs="0"/>
                <xsd:element ref="ns2:info" minOccurs="0"/>
                <xsd:element ref="ns2:formAnswers" minOccurs="0"/>
                <xsd:element ref="ns2:otherNumber" minOccurs="0"/>
                <xsd:element ref="ns2:uniqueMinistryId" minOccurs="0"/>
                <xsd:element ref="ns2:subcategory" minOccurs="0"/>
                <xsd:element ref="ns2:parentGuid" minOccurs="0"/>
                <xsd:element ref="ns2:folderName" minOccurs="0"/>
                <xsd:element ref="ns2:due" minOccurs="0"/>
                <xsd:element ref="ns2:createdOn" minOccurs="0"/>
                <xsd:element ref="ns2:completedOn" minOccurs="0"/>
                <xsd:element ref="ns2:whenToArchive" minOccurs="0"/>
                <xsd:element ref="ns2:rush" minOccurs="0"/>
                <xsd:element ref="ns2:blueprintVersion" minOccurs="0"/>
                <xsd:element ref="ns2:pos" minOccurs="0"/>
                <xsd:element ref="ns2:entityType" minOccurs="0"/>
                <xsd:element ref="ns2:branch" minOccurs="0"/>
                <xsd:element ref="ns2:color" minOccurs="0"/>
                <xsd:element ref="ns2:formVersion" minOccurs="0"/>
                <xsd:element ref="ns2:blueprint" minOccurs="0"/>
                <xsd:element ref="ns2:assignedToG" minOccurs="0"/>
                <xsd:element ref="ns2:assignedToGroups" minOccurs="0"/>
                <xsd:element ref="ns2:mediator" minOccurs="0"/>
                <xsd:element ref="ns2:assignedToSiteUser" minOccurs="0"/>
                <xsd:element ref="ns2:colleaguesG" minOccurs="0"/>
                <xsd:element ref="ns2:watchersG" minOccurs="0"/>
                <xsd:element ref="ns2:groupWatchers"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CR" minOccurs="0"/>
                <xsd:element ref="ns2:MediaServiceDateTaken" minOccurs="0"/>
                <xsd:element ref="ns2:MediaServiceSearchProperties" minOccurs="0"/>
                <xsd:element ref="ns2:MediaServiceLocation" minOccurs="0"/>
                <xsd:element ref="ns2:documentStringNames" minOccurs="0"/>
                <xsd:element ref="ns2:crossMinistry" minOccurs="0"/>
                <xsd:element ref="ns2:ministr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ca4954-836e-4dd6-806d-d2cdcf695e13" elementFormDefault="qualified">
    <xsd:import namespace="http://schemas.microsoft.com/office/2006/documentManagement/types"/>
    <xsd:import namespace="http://schemas.microsoft.com/office/infopath/2007/PartnerControls"/>
    <xsd:element name="desc" ma:index="8" nillable="true" ma:displayName="desc" ma:internalName="desc">
      <xsd:simpleType>
        <xsd:restriction base="dms:Note">
          <xsd:maxLength value="255"/>
        </xsd:restriction>
      </xsd:simpleType>
    </xsd:element>
    <xsd:element name="history" ma:index="9" nillable="true" ma:displayName="history" ma:internalName="history">
      <xsd:simpleType>
        <xsd:restriction base="dms:Note">
          <xsd:maxLength value="255"/>
        </xsd:restriction>
      </xsd:simpleType>
    </xsd:element>
    <xsd:element name="info" ma:index="10" nillable="true" ma:displayName="info" ma:internalName="info">
      <xsd:simpleType>
        <xsd:restriction base="dms:Note">
          <xsd:maxLength value="255"/>
        </xsd:restriction>
      </xsd:simpleType>
    </xsd:element>
    <xsd:element name="formAnswers" ma:index="11" nillable="true" ma:displayName="formAnswers" ma:internalName="formAnswers">
      <xsd:simpleType>
        <xsd:restriction base="dms:Note">
          <xsd:maxLength value="255"/>
        </xsd:restriction>
      </xsd:simpleType>
    </xsd:element>
    <xsd:element name="otherNumber" ma:index="12" nillable="true" ma:displayName="otherNumber" ma:indexed="true" ma:internalName="otherNumber">
      <xsd:simpleType>
        <xsd:restriction base="dms:Text">
          <xsd:maxLength value="255"/>
        </xsd:restriction>
      </xsd:simpleType>
    </xsd:element>
    <xsd:element name="uniqueMinistryId" ma:index="13" nillable="true" ma:displayName="uniqueMinistryId" ma:indexed="true" ma:internalName="uniqueMinistryId">
      <xsd:simpleType>
        <xsd:restriction base="dms:Text">
          <xsd:maxLength value="255"/>
        </xsd:restriction>
      </xsd:simpleType>
    </xsd:element>
    <xsd:element name="subcategory" ma:index="14" nillable="true" ma:displayName="subcategory" ma:indexed="true" ma:internalName="subcategory">
      <xsd:simpleType>
        <xsd:restriction base="dms:Text">
          <xsd:maxLength value="255"/>
        </xsd:restriction>
      </xsd:simpleType>
    </xsd:element>
    <xsd:element name="parentGuid" ma:index="15" nillable="true" ma:displayName="parentGuid" ma:internalName="parentGuid">
      <xsd:simpleType>
        <xsd:restriction base="dms:Text">
          <xsd:maxLength value="255"/>
        </xsd:restriction>
      </xsd:simpleType>
    </xsd:element>
    <xsd:element name="folderName" ma:index="16" nillable="true" ma:displayName="folderName" ma:internalName="folderName">
      <xsd:simpleType>
        <xsd:restriction base="dms:Text">
          <xsd:maxLength value="255"/>
        </xsd:restriction>
      </xsd:simpleType>
    </xsd:element>
    <xsd:element name="due" ma:index="17" nillable="true" ma:displayName="due" ma:format="DateOnly" ma:internalName="due">
      <xsd:simpleType>
        <xsd:restriction base="dms:DateTime"/>
      </xsd:simpleType>
    </xsd:element>
    <xsd:element name="createdOn" ma:index="18" nillable="true" ma:displayName="createdOn" ma:format="DateOnly" ma:internalName="createdOn">
      <xsd:simpleType>
        <xsd:restriction base="dms:DateTime"/>
      </xsd:simpleType>
    </xsd:element>
    <xsd:element name="completedOn" ma:index="19" nillable="true" ma:displayName="completedOn" ma:format="DateOnly" ma:internalName="completedOn">
      <xsd:simpleType>
        <xsd:restriction base="dms:DateTime"/>
      </xsd:simpleType>
    </xsd:element>
    <xsd:element name="whenToArchive" ma:index="20" nillable="true" ma:displayName="whenToArchive" ma:format="DateOnly" ma:indexed="true" ma:internalName="whenToArchive">
      <xsd:simpleType>
        <xsd:restriction base="dms:DateTime"/>
      </xsd:simpleType>
    </xsd:element>
    <xsd:element name="rush" ma:index="21" nillable="true" ma:displayName="rush" ma:indexed="true" ma:internalName="rush">
      <xsd:simpleType>
        <xsd:restriction base="dms:Number"/>
      </xsd:simpleType>
    </xsd:element>
    <xsd:element name="blueprintVersion" ma:index="22" nillable="true" ma:displayName="blueprintVersion" ma:internalName="blueprintVersion">
      <xsd:simpleType>
        <xsd:restriction base="dms:Number"/>
      </xsd:simpleType>
    </xsd:element>
    <xsd:element name="pos" ma:index="23" nillable="true" ma:displayName="pos" ma:internalName="pos">
      <xsd:simpleType>
        <xsd:restriction base="dms:Number"/>
      </xsd:simpleType>
    </xsd:element>
    <xsd:element name="entityType" ma:index="24" nillable="true" ma:displayName="entityType" ma:indexed="true" ma:internalName="entityType">
      <xsd:simpleType>
        <xsd:restriction base="dms:Number"/>
      </xsd:simpleType>
    </xsd:element>
    <xsd:element name="branch" ma:index="25" nillable="true" ma:displayName="branch" ma:indexed="true" ma:list="{22398C44-67A3-4674-AD04-511FEACE7D0F}" ma:internalName="branch" ma:showField="ID">
      <xsd:simpleType>
        <xsd:restriction base="dms:Lookup"/>
      </xsd:simpleType>
    </xsd:element>
    <xsd:element name="color" ma:index="26" nillable="true" ma:displayName="color" ma:list="{B3B746B2-7247-467A-9F9A-791039112B8C}" ma:internalName="color" ma:showField="ID">
      <xsd:simpleType>
        <xsd:restriction base="dms:Lookup"/>
      </xsd:simpleType>
    </xsd:element>
    <xsd:element name="formVersion" ma:index="27" nillable="true" ma:displayName="formVersion" ma:list="{BF261706-87C6-4441-83A8-9D5AF7AC8548}" ma:internalName="formVersion" ma:showField="ID">
      <xsd:simpleType>
        <xsd:restriction base="dms:Lookup"/>
      </xsd:simpleType>
    </xsd:element>
    <xsd:element name="blueprint" ma:index="28" nillable="true" ma:displayName="blueprint" ma:list="{F4BE805F-DAB4-4628-9BCF-5745BBC9A5AA}" ma:internalName="blueprint" ma:showField="ID">
      <xsd:simpleType>
        <xsd:restriction base="dms:Lookup"/>
      </xsd:simpleType>
    </xsd:element>
    <xsd:element name="assignedToG" ma:index="29" nillable="true" ma:displayName="assignedToG" ma:indexed="true" ma:list="{C8BFF6DD-6C28-4F22-90F9-77385803A830}" ma:internalName="assignedToG" ma:readOnly="false" ma:showField="Title">
      <xsd:simpleType>
        <xsd:restriction base="dms:Lookup"/>
      </xsd:simpleType>
    </xsd:element>
    <xsd:element name="assignedToGroups" ma:index="30" nillable="true" ma:displayName="assignedToGroups" ma:list="UserInfo" ma:SearchPeopleOnly="false" ma:internalName="assignedTo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tor" ma:index="31" nillable="true" ma:displayName="mediator" ma:list="UserInfo" ma:SearchPeopleOnly="false" ma:internalName="medi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ToSiteUser" ma:index="32" nillable="true" ma:displayName="assignedToSiteUser" ma:indexed="true" ma:list="UserInfo" ma:internalName="assignedToSiteUs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lleaguesG" ma:index="33" nillable="true" ma:displayName="colleaguesG" ma:list="{C8BFF6DD-6C28-4F22-90F9-77385803A830}" ma:internalName="colleaguesG" ma:readOnly="false" ma:showField="Title">
      <xsd:complexType>
        <xsd:complexContent>
          <xsd:extension base="dms:MultiChoiceLookup">
            <xsd:sequence>
              <xsd:element name="Value" type="dms:Lookup" maxOccurs="unbounded" minOccurs="0" nillable="true"/>
            </xsd:sequence>
          </xsd:extension>
        </xsd:complexContent>
      </xsd:complexType>
    </xsd:element>
    <xsd:element name="watchersG" ma:index="34" nillable="true" ma:displayName="watchersG" ma:list="{C8BFF6DD-6C28-4F22-90F9-77385803A830}" ma:internalName="watchersG" ma:readOnly="false" ma:showField="Title">
      <xsd:complexType>
        <xsd:complexContent>
          <xsd:extension base="dms:MultiChoiceLookup">
            <xsd:sequence>
              <xsd:element name="Value" type="dms:Lookup" maxOccurs="unbounded" minOccurs="0" nillable="true"/>
            </xsd:sequence>
          </xsd:extension>
        </xsd:complexContent>
      </xsd:complexType>
    </xsd:element>
    <xsd:element name="groupWatchers" ma:index="35" nillable="true" ma:displayName="groupWatchers" ma:list="UserInfo" ma:SearchPeopleOnly="false" ma:internalName="groupWat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36" nillable="true" ma:displayName="MediaServiceMetadata" ma:hidden="true" ma:internalName="MediaServiceMetadata" ma:readOnly="true">
      <xsd:simpleType>
        <xsd:restriction base="dms:Note"/>
      </xsd:simpleType>
    </xsd:element>
    <xsd:element name="MediaServiceFastMetadata" ma:index="37" nillable="true" ma:displayName="MediaServiceFastMetadata" ma:hidden="true" ma:internalName="MediaServiceFastMetadata" ma:readOnly="true">
      <xsd:simpleType>
        <xsd:restriction base="dms:Note"/>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element name="MediaLengthInSeconds" ma:index="46" nillable="true" ma:displayName="MediaLengthInSeconds" ma:hidden="true" ma:internalName="MediaLengthInSeconds" ma:readOnly="true">
      <xsd:simpleType>
        <xsd:restriction base="dms:Unknown"/>
      </xsd:simpleType>
    </xsd:element>
    <xsd:element name="MediaServiceOCR" ma:index="47" nillable="true" ma:displayName="Extracted Text" ma:internalName="MediaServiceOCR" ma:readOnly="true">
      <xsd:simpleType>
        <xsd:restriction base="dms:Note">
          <xsd:maxLength value="255"/>
        </xsd:restriction>
      </xsd:simpleType>
    </xsd:element>
    <xsd:element name="MediaServiceDateTaken" ma:index="48" nillable="true" ma:displayName="MediaServiceDateTaken" ma:hidden="true" ma:indexed="true" ma:internalName="MediaServiceDateTaken"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MediaServiceLocation" ma:index="50" nillable="true" ma:displayName="Location" ma:indexed="true" ma:internalName="MediaServiceLocation" ma:readOnly="true">
      <xsd:simpleType>
        <xsd:restriction base="dms:Text"/>
      </xsd:simpleType>
    </xsd:element>
    <xsd:element name="documentStringNames" ma:index="51" nillable="true" ma:displayName="documentStringNames" ma:internalName="documentStringNames">
      <xsd:simpleType>
        <xsd:restriction base="dms:Note">
          <xsd:maxLength value="255"/>
        </xsd:restriction>
      </xsd:simpleType>
    </xsd:element>
    <xsd:element name="crossMinistry" ma:index="52" nillable="true" ma:displayName="crossMinistry" ma:internalName="crossMinistry">
      <xsd:simpleType>
        <xsd:restriction base="dms:Number"/>
      </xsd:simpleType>
    </xsd:element>
    <xsd:element name="ministries" ma:index="53" nillable="true" ma:displayName="ministries" ma:list="{E8535DDF-3CC1-4F0A-9FC3-EDCC4C1918B4}" ma:internalName="ministries" ma:showField="ID">
      <xsd:complexType>
        <xsd:complexContent>
          <xsd:extension base="dms:MultiChoiceLookup">
            <xsd:sequence>
              <xsd:element name="Value" type="dms:Lookup" maxOccurs="unbounded" minOccurs="0" nillable="true"/>
            </xsd:sequence>
          </xsd:extension>
        </xsd:complexContent>
      </xsd:complexType>
    </xsd:element>
    <xsd:element name="MediaServiceBillingMetadata" ma:index="5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e9af5a-ed8a-4244-928d-e56d06aad847" elementFormDefault="qualified">
    <xsd:import namespace="http://schemas.microsoft.com/office/2006/documentManagement/types"/>
    <xsd:import namespace="http://schemas.microsoft.com/office/infopath/2007/PartnerControls"/>
    <xsd:element name="TaxCatchAll" ma:index="41" nillable="true" ma:displayName="Taxonomy Catch All Column" ma:hidden="true" ma:list="{66428770-232f-4c77-9a39-a6fce1c18297}" ma:internalName="TaxCatchAll" ma:showField="CatchAllData" ma:web="6fe9af5a-ed8a-4244-928d-e56d06aad847">
      <xsd:complexType>
        <xsd:complexContent>
          <xsd:extension base="dms:MultiChoiceLookup">
            <xsd:sequence>
              <xsd:element name="Value" type="dms:Lookup" maxOccurs="unbounded" minOccurs="0" nillable="true"/>
            </xsd:sequence>
          </xsd:extension>
        </xsd:complexContent>
      </xsd:complexType>
    </xsd:element>
    <xsd:element name="SharedWithUsers" ma:index="4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4CC10-E138-4490-B76F-B2BBA23C6B20}">
  <ds:schemaRefs>
    <ds:schemaRef ds:uri="http://schemas.microsoft.com/office/infopath/2007/PartnerControls"/>
    <ds:schemaRef ds:uri="http://purl.org/dc/dcmitype/"/>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6fe9af5a-ed8a-4244-928d-e56d06aad847"/>
    <ds:schemaRef ds:uri="24ca4954-836e-4dd6-806d-d2cdcf695e13"/>
    <ds:schemaRef ds:uri="http://purl.org/dc/terms/"/>
  </ds:schemaRefs>
</ds:datastoreItem>
</file>

<file path=customXml/itemProps2.xml><?xml version="1.0" encoding="utf-8"?>
<ds:datastoreItem xmlns:ds="http://schemas.openxmlformats.org/officeDocument/2006/customXml" ds:itemID="{767E7E39-213E-4A35-98F8-E6EF6DA07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ca4954-836e-4dd6-806d-d2cdcf695e13"/>
    <ds:schemaRef ds:uri="6fe9af5a-ed8a-4244-928d-e56d06aad8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2E770B-39EB-4BA5-9311-CB09C53554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TM03458075</Templat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Legal Disclaimer </vt:lpstr>
      <vt:lpstr>Form</vt:lpstr>
      <vt:lpstr>Monthly Budget Summary</vt:lpstr>
      <vt:lpstr>Space Enrollment Summary</vt:lpstr>
      <vt:lpstr>Revenue</vt:lpstr>
      <vt:lpstr>Staffing Expenses</vt:lpstr>
      <vt:lpstr>Operating Expenses</vt:lpstr>
      <vt:lpstr>Staffing Ratios</vt:lpstr>
      <vt:lpstr>CCOF</vt:lpstr>
      <vt:lpstr>CCFRI</vt:lpstr>
      <vt:lpstr>Provider Payment </vt:lpstr>
      <vt:lpstr>ECE-WE</vt:lpstr>
      <vt:lpstr>Mapping</vt:lpstr>
      <vt:lpstr>'Space Enrollment Summary'!BUDGET_Title</vt:lpstr>
      <vt:lpstr>BUDGET_Title</vt:lpstr>
      <vt:lpstr>'Space Enrollment Summary'!COMPANY_NAME</vt:lpstr>
      <vt:lpstr>COMPANY_NAME</vt:lpstr>
      <vt:lpstr>'Operating Expenses'!Print_Titles</vt:lpstr>
      <vt:lpstr>Revenue!Print_Titles</vt:lpstr>
      <vt:lpstr>'Staffing Expenses'!Print_Titles</vt:lpstr>
      <vt:lpstr>'Space Enrollment Summary'!Title2</vt:lpstr>
      <vt:lpstr>Title2</vt:lpstr>
      <vt:lpstr>'Space Enrollment Summary'!Title3</vt:lpstr>
      <vt:lpstr>Title3</vt:lpstr>
      <vt:lpstr>'Space Enrollment Summary'!Title4</vt:lpstr>
      <vt:lpstr>Title4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2024-10-02T16:06:53Z</dcterms:created>
  <dcterms:modified xsi:type="dcterms:W3CDTF">2026-07-31T23:09:12Z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0x0101007982D16F4375A649BD0847D4D8BBFC22</vt:lpwstr>
  </property>
  <property fmtid="{D5CDD505-2E9C-101B-9397-08002B2CF9AE}" pid="3" name="MediaServiceImageTags">
    <vt:lpwstr/>
  </property>
</Properties>
</file>