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210" windowWidth="17235" windowHeight="7905" tabRatio="806"/>
  </bookViews>
  <sheets>
    <sheet name="Start Here-&gt;Contents" sheetId="7" r:id="rId1"/>
    <sheet name="P1-Standard Recipe Cost" sheetId="9" r:id="rId2"/>
    <sheet name="P1-Sample Exhibit" sheetId="15" state="hidden" r:id="rId3"/>
    <sheet name="P2-Basic Customer Forecast" sheetId="13" r:id="rId4"/>
    <sheet name="P2-Sample Exhibit" sheetId="16" state="hidden" r:id="rId5"/>
    <sheet name="P3-Production Planning" sheetId="12" r:id="rId6"/>
    <sheet name="P3-Sample Exhibit" sheetId="17" state="hidden" r:id="rId7"/>
    <sheet name="M1-Spot Check Sample" sheetId="14" r:id="rId8"/>
    <sheet name="M2A-Waste Categories" sheetId="3" r:id="rId9"/>
    <sheet name="M2B-Waste Log Print Out" sheetId="11" r:id="rId10"/>
    <sheet name="M2C-Waste Log Data" sheetId="1" r:id="rId11"/>
    <sheet name="M2D-Waste Log Summary" sheetId="5" r:id="rId12"/>
    <sheet name="M3-Actual COGS" sheetId="8" r:id="rId13"/>
    <sheet name="M4-Theoretical Cost" sheetId="10" r:id="rId14"/>
    <sheet name="M4-Sample Exhibit" sheetId="18" state="hidden" r:id="rId15"/>
    <sheet name="M5-Shrinkage Calculator" sheetId="6" r:id="rId16"/>
  </sheets>
  <calcPr calcId="145621"/>
  <pivotCaches>
    <pivotCache cacheId="1" r:id="rId17"/>
  </pivotCaches>
</workbook>
</file>

<file path=xl/calcChain.xml><?xml version="1.0" encoding="utf-8"?>
<calcChain xmlns="http://schemas.openxmlformats.org/spreadsheetml/2006/main">
  <c r="C4" i="6" l="1"/>
  <c r="C7" i="6"/>
  <c r="I12" i="1"/>
  <c r="D17" i="18"/>
  <c r="F16" i="18"/>
  <c r="E16" i="18"/>
  <c r="F15" i="18"/>
  <c r="E15" i="18"/>
  <c r="F14" i="18"/>
  <c r="E14" i="18"/>
  <c r="F13" i="18"/>
  <c r="E13" i="18"/>
  <c r="F12" i="18"/>
  <c r="E12" i="18"/>
  <c r="F11" i="18"/>
  <c r="E11" i="18"/>
  <c r="F10" i="18"/>
  <c r="E10" i="18"/>
  <c r="F9" i="18"/>
  <c r="E9" i="18"/>
  <c r="F8" i="18"/>
  <c r="E8" i="18"/>
  <c r="F7" i="18"/>
  <c r="E7" i="18"/>
  <c r="F6" i="18"/>
  <c r="E6" i="18"/>
  <c r="I9" i="17"/>
  <c r="C11" i="17"/>
  <c r="E11" i="17" s="1"/>
  <c r="C10" i="17"/>
  <c r="E10" i="17" s="1"/>
  <c r="C9" i="17"/>
  <c r="C8" i="17"/>
  <c r="E8" i="17" s="1"/>
  <c r="C7" i="17"/>
  <c r="I7" i="17" s="1"/>
  <c r="C6" i="17"/>
  <c r="E6" i="17" s="1"/>
  <c r="E30" i="16"/>
  <c r="B30" i="16"/>
  <c r="E29" i="16"/>
  <c r="B29" i="16"/>
  <c r="C27" i="16"/>
  <c r="B27" i="16"/>
  <c r="C26" i="16"/>
  <c r="B26" i="16"/>
  <c r="C25" i="16"/>
  <c r="B25" i="16"/>
  <c r="C24" i="16"/>
  <c r="B24" i="16"/>
  <c r="C23" i="16"/>
  <c r="B23" i="16"/>
  <c r="C22" i="16"/>
  <c r="B22" i="16"/>
  <c r="C21" i="16"/>
  <c r="B21" i="16"/>
  <c r="C20" i="16"/>
  <c r="B20" i="16"/>
  <c r="C19" i="16"/>
  <c r="B19" i="16"/>
  <c r="C18" i="16"/>
  <c r="B18" i="16"/>
  <c r="C17" i="16"/>
  <c r="B17" i="16"/>
  <c r="C16" i="16"/>
  <c r="B16" i="16"/>
  <c r="C15" i="16"/>
  <c r="B15" i="16"/>
  <c r="C14" i="16"/>
  <c r="B14" i="16"/>
  <c r="C13" i="16"/>
  <c r="B13" i="16"/>
  <c r="C12" i="16"/>
  <c r="B12" i="16"/>
  <c r="C11" i="16"/>
  <c r="B11" i="16"/>
  <c r="C10" i="16"/>
  <c r="B10" i="16"/>
  <c r="C9" i="16"/>
  <c r="B9" i="16"/>
  <c r="C8" i="16"/>
  <c r="B8" i="16"/>
  <c r="C7" i="16"/>
  <c r="B7" i="16"/>
  <c r="C6" i="16"/>
  <c r="B6" i="16"/>
  <c r="C5" i="16"/>
  <c r="B5" i="16"/>
  <c r="C4" i="16"/>
  <c r="B4" i="16"/>
  <c r="C3" i="16"/>
  <c r="B3" i="16"/>
  <c r="G11" i="15"/>
  <c r="I11" i="15" s="1"/>
  <c r="H10" i="15"/>
  <c r="G10" i="15"/>
  <c r="I10" i="15" s="1"/>
  <c r="D9" i="15"/>
  <c r="G9" i="15" s="1"/>
  <c r="I9" i="15" s="1"/>
  <c r="D8" i="15"/>
  <c r="G8" i="15" s="1"/>
  <c r="I8" i="15" s="1"/>
  <c r="F17" i="18" l="1"/>
  <c r="E17" i="18"/>
  <c r="I6" i="17"/>
  <c r="I8" i="17"/>
  <c r="I10" i="17"/>
  <c r="I11" i="17"/>
  <c r="E9" i="17"/>
  <c r="E7" i="17"/>
  <c r="E18" i="18" l="1"/>
  <c r="G7" i="15"/>
  <c r="I7" i="15" s="1"/>
  <c r="I17" i="15" s="1"/>
  <c r="I19" i="15" s="1"/>
  <c r="B44" i="13" l="1"/>
  <c r="B43" i="13"/>
  <c r="E44" i="13"/>
  <c r="E43" i="13"/>
  <c r="B26" i="13"/>
  <c r="C26" i="13"/>
  <c r="B27" i="13"/>
  <c r="C27" i="13"/>
  <c r="B28" i="13"/>
  <c r="C28" i="13"/>
  <c r="B29" i="13"/>
  <c r="C29" i="13"/>
  <c r="B30" i="13"/>
  <c r="C30" i="13"/>
  <c r="B31" i="13"/>
  <c r="C31" i="13"/>
  <c r="B32" i="13"/>
  <c r="C32" i="13"/>
  <c r="B33" i="13"/>
  <c r="C33" i="13"/>
  <c r="B34" i="13"/>
  <c r="C34" i="13"/>
  <c r="B35" i="13"/>
  <c r="C35" i="13"/>
  <c r="B36" i="13"/>
  <c r="C36" i="13"/>
  <c r="B37" i="13"/>
  <c r="C37" i="13"/>
  <c r="B38" i="13"/>
  <c r="C38" i="13"/>
  <c r="B39" i="13"/>
  <c r="C39" i="13"/>
  <c r="B40" i="13"/>
  <c r="C40" i="13"/>
  <c r="B41" i="13"/>
  <c r="C41" i="13"/>
  <c r="C8" i="12" l="1"/>
  <c r="C9" i="12"/>
  <c r="I9" i="12" s="1"/>
  <c r="C10" i="12"/>
  <c r="C11" i="12"/>
  <c r="I11" i="12" s="1"/>
  <c r="C12" i="12"/>
  <c r="I12" i="12" s="1"/>
  <c r="C13" i="12"/>
  <c r="I13" i="12" s="1"/>
  <c r="C14" i="12"/>
  <c r="I14" i="12" s="1"/>
  <c r="C15" i="12"/>
  <c r="I15" i="12" s="1"/>
  <c r="C16" i="12"/>
  <c r="I16" i="12" s="1"/>
  <c r="C17" i="12"/>
  <c r="I17" i="12" s="1"/>
  <c r="C18" i="12"/>
  <c r="I18" i="12" s="1"/>
  <c r="C19" i="12"/>
  <c r="I19" i="12" s="1"/>
  <c r="C20" i="12"/>
  <c r="I20" i="12" s="1"/>
  <c r="C21" i="12"/>
  <c r="I21" i="12" s="1"/>
  <c r="C22" i="12"/>
  <c r="I22" i="12" s="1"/>
  <c r="C23" i="12"/>
  <c r="I23" i="12" s="1"/>
  <c r="C24" i="12"/>
  <c r="I24" i="12" s="1"/>
  <c r="C25" i="12"/>
  <c r="I25" i="12" s="1"/>
  <c r="C26" i="12"/>
  <c r="I26" i="12" s="1"/>
  <c r="C27" i="12"/>
  <c r="I27" i="12" s="1"/>
  <c r="C28" i="12"/>
  <c r="I28" i="12" s="1"/>
  <c r="C29" i="12"/>
  <c r="I29" i="12" s="1"/>
  <c r="C30" i="12"/>
  <c r="I30" i="12" s="1"/>
  <c r="C31" i="12"/>
  <c r="I31" i="12" s="1"/>
  <c r="C32" i="12"/>
  <c r="I32" i="12" s="1"/>
  <c r="C33" i="12"/>
  <c r="I33" i="12" s="1"/>
  <c r="C34" i="12"/>
  <c r="I34" i="12" s="1"/>
  <c r="C6" i="12"/>
  <c r="I6" i="12" s="1"/>
  <c r="C7" i="12"/>
  <c r="I7" i="12" s="1"/>
  <c r="D48" i="10"/>
  <c r="F6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E7" i="10"/>
  <c r="F7" i="10"/>
  <c r="E6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I13" i="1"/>
  <c r="E48" i="10" l="1"/>
  <c r="E49" i="10" s="1"/>
  <c r="F48" i="10"/>
  <c r="E32" i="12"/>
  <c r="E24" i="12"/>
  <c r="E12" i="12"/>
  <c r="E6" i="12"/>
  <c r="E31" i="12"/>
  <c r="E27" i="12"/>
  <c r="E23" i="12"/>
  <c r="E19" i="12"/>
  <c r="E15" i="12"/>
  <c r="E11" i="12"/>
  <c r="E8" i="12"/>
  <c r="I8" i="12"/>
  <c r="E28" i="12"/>
  <c r="E20" i="12"/>
  <c r="E10" i="12"/>
  <c r="I10" i="12"/>
  <c r="E34" i="12"/>
  <c r="E30" i="12"/>
  <c r="E26" i="12"/>
  <c r="E22" i="12"/>
  <c r="E18" i="12"/>
  <c r="E14" i="12"/>
  <c r="E16" i="12"/>
  <c r="E33" i="12"/>
  <c r="E29" i="12"/>
  <c r="E25" i="12"/>
  <c r="E21" i="12"/>
  <c r="E17" i="12"/>
  <c r="E13" i="12"/>
  <c r="E7" i="12"/>
  <c r="E9" i="12"/>
  <c r="C6" i="8"/>
  <c r="C9" i="8" s="1"/>
  <c r="C16" i="8" l="1"/>
  <c r="C6" i="6" s="1"/>
  <c r="D7" i="6"/>
  <c r="I5" i="1"/>
  <c r="I4" i="1"/>
  <c r="I3" i="1"/>
  <c r="I6" i="1"/>
  <c r="I7" i="1"/>
  <c r="I8" i="1"/>
  <c r="I9" i="1"/>
  <c r="I10" i="1"/>
  <c r="I11" i="1"/>
  <c r="C8" i="6" l="1"/>
  <c r="C10" i="6" s="1"/>
  <c r="D10" i="6" s="1"/>
  <c r="D6" i="6"/>
  <c r="C11" i="6"/>
  <c r="D11" i="6" s="1"/>
  <c r="D8" i="6" l="1"/>
  <c r="C12" i="6"/>
  <c r="D12" i="6" s="1"/>
</calcChain>
</file>

<file path=xl/sharedStrings.xml><?xml version="1.0" encoding="utf-8"?>
<sst xmlns="http://schemas.openxmlformats.org/spreadsheetml/2006/main" count="449" uniqueCount="242">
  <si>
    <t>Date</t>
  </si>
  <si>
    <t>Department</t>
  </si>
  <si>
    <t>Spoilage</t>
  </si>
  <si>
    <t>Spillage</t>
  </si>
  <si>
    <t>Prep Error</t>
  </si>
  <si>
    <t>Departments</t>
  </si>
  <si>
    <t>Type of Waste</t>
  </si>
  <si>
    <t>Description</t>
  </si>
  <si>
    <t>Product was spilled or dropped</t>
  </si>
  <si>
    <t>Cross Contamination</t>
  </si>
  <si>
    <t>Product is contaminated by other products making it  unfit for consumption</t>
  </si>
  <si>
    <t>Customer Return</t>
  </si>
  <si>
    <t>Refrigerated Storage</t>
  </si>
  <si>
    <t>Dry Storage</t>
  </si>
  <si>
    <t>Service Line</t>
  </si>
  <si>
    <t>Prep Area</t>
  </si>
  <si>
    <t>Customer</t>
  </si>
  <si>
    <t>Bar</t>
  </si>
  <si>
    <t>Quantity</t>
  </si>
  <si>
    <t>Unit</t>
  </si>
  <si>
    <t>Product 
Description</t>
  </si>
  <si>
    <t>Reason / Cause</t>
  </si>
  <si>
    <t>Total 
Cost</t>
  </si>
  <si>
    <t>Cost 
per Unit</t>
  </si>
  <si>
    <t>FOOD WASTE LOG</t>
  </si>
  <si>
    <t>Type 
of Waste</t>
  </si>
  <si>
    <t>Reported 
by Employee</t>
  </si>
  <si>
    <t>Total</t>
  </si>
  <si>
    <t>grams</t>
  </si>
  <si>
    <t>Waste Cost Dollars</t>
  </si>
  <si>
    <t>by Department and Type</t>
  </si>
  <si>
    <t>Steak Entrée</t>
  </si>
  <si>
    <t>Actual Sales Dollars for Period</t>
  </si>
  <si>
    <t>Unaccounted Loss</t>
  </si>
  <si>
    <t>Waste Log Value</t>
  </si>
  <si>
    <t>Dollars</t>
  </si>
  <si>
    <t>Percentage 
of Sales</t>
  </si>
  <si>
    <t>Opening Inventory Value</t>
  </si>
  <si>
    <t>+</t>
  </si>
  <si>
    <t>Purchases</t>
  </si>
  <si>
    <t>=</t>
  </si>
  <si>
    <t>Available Food Inventory</t>
  </si>
  <si>
    <t>-</t>
  </si>
  <si>
    <t>Employee Meals</t>
  </si>
  <si>
    <t>Interdepartment Transfers IN</t>
  </si>
  <si>
    <t>Interdepartment Transfers OUT</t>
  </si>
  <si>
    <t>Intraunit Transfers OUT</t>
  </si>
  <si>
    <t>Intraunit Transfers IN</t>
  </si>
  <si>
    <t>Closing Inventory</t>
  </si>
  <si>
    <t>Consumed Food Inventory</t>
  </si>
  <si>
    <t>Actual Cost of Goods Sold</t>
  </si>
  <si>
    <t>Ingredient</t>
  </si>
  <si>
    <t>A</t>
  </si>
  <si>
    <t>B</t>
  </si>
  <si>
    <t>C</t>
  </si>
  <si>
    <t>D</t>
  </si>
  <si>
    <t>E</t>
  </si>
  <si>
    <t>F</t>
  </si>
  <si>
    <t>G</t>
  </si>
  <si>
    <t>Column</t>
  </si>
  <si>
    <t>Formula</t>
  </si>
  <si>
    <t>Entered</t>
  </si>
  <si>
    <t>H</t>
  </si>
  <si>
    <r>
      <t xml:space="preserve">C </t>
    </r>
    <r>
      <rPr>
        <i/>
        <sz val="11"/>
        <rFont val="Symbol"/>
        <family val="1"/>
        <charset val="2"/>
      </rPr>
      <t>¸</t>
    </r>
    <r>
      <rPr>
        <i/>
        <sz val="11"/>
        <rFont val="Calibri"/>
        <family val="2"/>
        <scheme val="minor"/>
      </rPr>
      <t xml:space="preserve"> E</t>
    </r>
  </si>
  <si>
    <r>
      <t xml:space="preserve">F </t>
    </r>
    <r>
      <rPr>
        <i/>
        <sz val="11"/>
        <rFont val="Symbol"/>
        <family val="1"/>
        <charset val="2"/>
      </rPr>
      <t>¸</t>
    </r>
    <r>
      <rPr>
        <i/>
        <sz val="11"/>
        <rFont val="Calibri"/>
        <family val="2"/>
        <scheme val="minor"/>
      </rPr>
      <t xml:space="preserve"> G x A</t>
    </r>
  </si>
  <si>
    <r>
      <t xml:space="preserve">Total Cost per Portion </t>
    </r>
    <r>
      <rPr>
        <i/>
        <sz val="11"/>
        <color theme="1"/>
        <rFont val="Calibri"/>
        <family val="2"/>
        <scheme val="minor"/>
      </rPr>
      <t xml:space="preserve">[Total Recipe Cost </t>
    </r>
    <r>
      <rPr>
        <i/>
        <sz val="11"/>
        <color theme="1"/>
        <rFont val="Symbol"/>
        <family val="1"/>
        <charset val="2"/>
      </rPr>
      <t xml:space="preserve">¸ </t>
    </r>
    <r>
      <rPr>
        <i/>
        <sz val="11"/>
        <color theme="1"/>
        <rFont val="Calibri"/>
        <family val="2"/>
        <scheme val="minor"/>
      </rPr>
      <t>Recipe Yield]</t>
    </r>
  </si>
  <si>
    <r>
      <t>Recipe Yield (Total Number of Portions)</t>
    </r>
    <r>
      <rPr>
        <i/>
        <sz val="11"/>
        <color theme="1"/>
        <rFont val="Calibri"/>
        <family val="2"/>
        <scheme val="minor"/>
      </rPr>
      <t xml:space="preserve"> [Entered]</t>
    </r>
  </si>
  <si>
    <r>
      <t xml:space="preserve">Total Recipe Cost </t>
    </r>
    <r>
      <rPr>
        <i/>
        <sz val="11"/>
        <color theme="1"/>
        <rFont val="Calibri"/>
        <family val="2"/>
        <scheme val="minor"/>
      </rPr>
      <t>[Sum total Cost for all ingredients above]</t>
    </r>
  </si>
  <si>
    <t>Recipe Name:</t>
  </si>
  <si>
    <t>Yield 
Ratio (%)</t>
  </si>
  <si>
    <t>EP 
Cost per Unit</t>
  </si>
  <si>
    <t xml:space="preserve">AP 
Cost per Unit </t>
  </si>
  <si>
    <t>As Purchased ("AP")</t>
  </si>
  <si>
    <t>Edible Portion ("EP")</t>
  </si>
  <si>
    <t>Ingredient  Units in AP Unit</t>
  </si>
  <si>
    <t>Methodology:</t>
  </si>
  <si>
    <t>Standard Recipe Cost Form</t>
  </si>
  <si>
    <t>STANDARD RECIPE COST FORM</t>
  </si>
  <si>
    <t>Menu Item</t>
  </si>
  <si>
    <t>Portion</t>
  </si>
  <si>
    <t>Cost</t>
  </si>
  <si>
    <t>Menu Price</t>
  </si>
  <si>
    <t>Sales</t>
  </si>
  <si>
    <t>Units Sold</t>
  </si>
  <si>
    <t>Name / Description</t>
  </si>
  <si>
    <t>C x A</t>
  </si>
  <si>
    <t>C x B</t>
  </si>
  <si>
    <r>
      <rPr>
        <b/>
        <sz val="11"/>
        <color theme="1"/>
        <rFont val="Calibri"/>
        <family val="2"/>
        <scheme val="minor"/>
      </rPr>
      <t xml:space="preserve">Total </t>
    </r>
    <r>
      <rPr>
        <i/>
        <sz val="11"/>
        <color theme="1"/>
        <rFont val="Calibri"/>
        <family val="2"/>
        <scheme val="minor"/>
      </rPr>
      <t>[Sum of all rows above]</t>
    </r>
  </si>
  <si>
    <r>
      <rPr>
        <b/>
        <sz val="11"/>
        <color theme="1"/>
        <rFont val="Calibri"/>
        <family val="2"/>
        <scheme val="minor"/>
      </rPr>
      <t>Theoretical Food Cost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 xml:space="preserve">[Total Cost </t>
    </r>
    <r>
      <rPr>
        <i/>
        <sz val="11"/>
        <color theme="1"/>
        <rFont val="Calibri"/>
        <family val="2"/>
      </rPr>
      <t>÷</t>
    </r>
    <r>
      <rPr>
        <i/>
        <sz val="11"/>
        <color theme="1"/>
        <rFont val="Calibri"/>
        <family val="2"/>
        <scheme val="minor"/>
      </rPr>
      <t xml:space="preserve"> Total Sales]</t>
    </r>
  </si>
  <si>
    <t>THEORETICAL COST OF GOODS SOLD FORM</t>
  </si>
  <si>
    <t>SUMMARY OF WASTE COST</t>
  </si>
  <si>
    <t>DEPARTMENT:</t>
  </si>
  <si>
    <t>Theoretical Cost of Goods Sold</t>
  </si>
  <si>
    <t>PLANNING</t>
  </si>
  <si>
    <t>MONITORING</t>
  </si>
  <si>
    <t>Waste Log</t>
  </si>
  <si>
    <t>Waste Log Categories</t>
  </si>
  <si>
    <t>Log Print Out</t>
  </si>
  <si>
    <t>Log Data Form</t>
  </si>
  <si>
    <t>Log Summary</t>
  </si>
  <si>
    <t>Spot Check Form Template</t>
  </si>
  <si>
    <t>Product</t>
  </si>
  <si>
    <t>On Hand</t>
  </si>
  <si>
    <t>Required</t>
  </si>
  <si>
    <t>Difference</t>
  </si>
  <si>
    <t>Notes</t>
  </si>
  <si>
    <t>Sales Mix</t>
  </si>
  <si>
    <t>Forecasted Customers [A]</t>
  </si>
  <si>
    <t>D - E</t>
  </si>
  <si>
    <t>Prepare</t>
  </si>
  <si>
    <t>PRODUCTION FORECASTING</t>
  </si>
  <si>
    <t>I</t>
  </si>
  <si>
    <t>Additional</t>
  </si>
  <si>
    <t>J</t>
  </si>
  <si>
    <t>Safety Portions [B]</t>
  </si>
  <si>
    <t>Month</t>
  </si>
  <si>
    <t>Weather</t>
  </si>
  <si>
    <t>Covers</t>
  </si>
  <si>
    <t>Special Notes</t>
  </si>
  <si>
    <t>Date
m/d/yyyy</t>
  </si>
  <si>
    <t>Day of 
Week</t>
  </si>
  <si>
    <t xml:space="preserve">Minimum: </t>
  </si>
  <si>
    <t>Maximum:</t>
  </si>
  <si>
    <t>Average:</t>
  </si>
  <si>
    <t>Median:</t>
  </si>
  <si>
    <t>Cold</t>
  </si>
  <si>
    <t>Cold/Rain</t>
  </si>
  <si>
    <t>Rain</t>
  </si>
  <si>
    <t>Snow</t>
  </si>
  <si>
    <t>Cold/Sunny</t>
  </si>
  <si>
    <t>Note: This is a very basic example of a forecasting model. The model is simply a representation of historical traffic.</t>
  </si>
  <si>
    <t>The results of this tool are intended to be guidelines only. Actual traffic levels may vary.</t>
  </si>
  <si>
    <t>BASIC DAILY FORECASTING</t>
  </si>
  <si>
    <t>P1</t>
  </si>
  <si>
    <t>P2</t>
  </si>
  <si>
    <t>P3</t>
  </si>
  <si>
    <t>M1</t>
  </si>
  <si>
    <t>M2-A</t>
  </si>
  <si>
    <t>M2-C</t>
  </si>
  <si>
    <t>M2-B</t>
  </si>
  <si>
    <t>M2-D</t>
  </si>
  <si>
    <t>ID#</t>
  </si>
  <si>
    <t>P</t>
  </si>
  <si>
    <t>M</t>
  </si>
  <si>
    <t>Name</t>
  </si>
  <si>
    <t>Power Outage - closed early</t>
  </si>
  <si>
    <t>M2</t>
  </si>
  <si>
    <t>M3</t>
  </si>
  <si>
    <t>M4</t>
  </si>
  <si>
    <t>M5</t>
  </si>
  <si>
    <t>COST OF GOODS SOLD FORM</t>
  </si>
  <si>
    <t xml:space="preserve">Calculate the ideal cost per portion
</t>
  </si>
  <si>
    <t xml:space="preserve">Basic form for tracking and estimating customer traffic based on month, day of week,  weather and special conditions
</t>
  </si>
  <si>
    <t xml:space="preserve">Estimate the number of portions needed based on sales mix and forecasted traffic; compare forecasted potions to used portions
</t>
  </si>
  <si>
    <t xml:space="preserve">Sample spot check template (example only: should be revised for actual operations)
</t>
  </si>
  <si>
    <t xml:space="preserve">&lt;Tool category only, no sheet&gt;
</t>
  </si>
  <si>
    <t xml:space="preserve">Customize the departments and waste types used in the waste log model 
</t>
  </si>
  <si>
    <t xml:space="preserve">An electronic form for recording and valuing food waste data
</t>
  </si>
  <si>
    <t xml:space="preserve">A summary of food waste value cross-indexed by department and type of waste
</t>
  </si>
  <si>
    <t>Sold</t>
  </si>
  <si>
    <t>Voids</t>
  </si>
  <si>
    <t>K</t>
  </si>
  <si>
    <t>D + G - H - I</t>
  </si>
  <si>
    <t>Sales Reconciliation</t>
  </si>
  <si>
    <t>Date:</t>
  </si>
  <si>
    <t>Salt, Kosher</t>
  </si>
  <si>
    <t>Cream, 35%</t>
  </si>
  <si>
    <t>Mashed Potatoes</t>
  </si>
  <si>
    <t>kilogram</t>
  </si>
  <si>
    <t>Pepper, White, Ground</t>
  </si>
  <si>
    <t>Place pot over high heat and bring to a boil</t>
  </si>
  <si>
    <t>Potatoes, Peeled, Quartered</t>
  </si>
  <si>
    <t>Reduce heat to low and simmer gently until potatoes are tender (approximately 20 minutes)</t>
  </si>
  <si>
    <t>teaspoon</t>
  </si>
  <si>
    <t>millilitres</t>
  </si>
  <si>
    <t>litre</t>
  </si>
  <si>
    <t>In a medium-sized, heavy-bottomed pot, cover potatoes with cold water</t>
  </si>
  <si>
    <t>Butter, Unsalted</t>
  </si>
  <si>
    <t>Melt butter in cream in a small pan over medium heat</t>
  </si>
  <si>
    <t>While butter and cream is warming, press potatoes through a ricer</t>
  </si>
  <si>
    <t>Stir in the warmed cream and butter</t>
  </si>
  <si>
    <t>Season with salt and pepper</t>
  </si>
  <si>
    <t>Drain potatoes</t>
  </si>
  <si>
    <t>Chicken Entrée</t>
  </si>
  <si>
    <t>Salmon Entrée</t>
  </si>
  <si>
    <t>Vegan Entrée</t>
  </si>
  <si>
    <t>A x C + B</t>
  </si>
  <si>
    <t>Over cooked Steak</t>
  </si>
  <si>
    <t>Actual Cost of Goods Sold (Inventory Method)</t>
  </si>
  <si>
    <t>Time of Check</t>
  </si>
  <si>
    <t>Prep Refrigerator #1</t>
  </si>
  <si>
    <t>Comments or Corrective Actions Taken:</t>
  </si>
  <si>
    <t>Prep Refrigerator #2</t>
  </si>
  <si>
    <t xml:space="preserve">Date: </t>
  </si>
  <si>
    <t>Containers Wrapped &amp; Labeled Correctly (Yes/No)</t>
  </si>
  <si>
    <t>Containers Stored in Correct Order (Yes/No)</t>
  </si>
  <si>
    <t>Service Counter</t>
  </si>
  <si>
    <t>Checked By (Initial)</t>
  </si>
  <si>
    <t>Spot Check Form</t>
  </si>
  <si>
    <t>No Drinking Vessels on Shelves of Counter (Yes/No)</t>
  </si>
  <si>
    <t>No Perishable Food at Ambient Temperature (Yes/No)</t>
  </si>
  <si>
    <t>Note To User:</t>
  </si>
  <si>
    <t>- Storage temperature (refrigerators, freezers and dry store room)</t>
  </si>
  <si>
    <t>- Proper positioning of stored goods (one location for one product, etc.)</t>
  </si>
  <si>
    <t>- Etc.</t>
  </si>
  <si>
    <t xml:space="preserve">Printable form for collecting food waste data
</t>
  </si>
  <si>
    <t xml:space="preserve">Calculate actual cost of goods sold based on physical inventory and transfers
</t>
  </si>
  <si>
    <t xml:space="preserve">Calculate what your food cast should be based on the number of each menu item sold
</t>
  </si>
  <si>
    <t>This form is only intended to illustrate a potential spot-checks format.</t>
  </si>
  <si>
    <t>Actual content should be determined based on the equipment, products and areas in your operation.</t>
  </si>
  <si>
    <t>Attention should be paid to elements and conditions what impact food waste, including but not limited to:</t>
  </si>
  <si>
    <t>- Wrapping and packaging of products</t>
  </si>
  <si>
    <t>- Proper labeling (description, date, etc.)</t>
  </si>
  <si>
    <t>- Proper stock rotation (older products in front of newer products)</t>
  </si>
  <si>
    <r>
      <t>Temperature Check (Between 1°C and 4</t>
    </r>
    <r>
      <rPr>
        <sz val="11"/>
        <color theme="1"/>
        <rFont val="Symbol"/>
        <family val="1"/>
        <charset val="2"/>
      </rPr>
      <t>°</t>
    </r>
    <r>
      <rPr>
        <sz val="11"/>
        <color theme="1"/>
        <rFont val="Calibri"/>
        <family val="2"/>
      </rPr>
      <t>C) (Record Temperature)</t>
    </r>
  </si>
  <si>
    <t>Containers Wrapped and Labeled Correctly (Yes/No)</t>
  </si>
  <si>
    <t>Clean and Clear of Debris, Stains or Puddles (Yes/No)</t>
  </si>
  <si>
    <t>- Proper vertical order (i.e., ready to eat foods above raw foods, potentially hazardous foods, etc.)</t>
  </si>
  <si>
    <t>- Hot holding temperature (soup wells, bain maries, holding cabinets, etc.)</t>
  </si>
  <si>
    <t>- Any condition that risks cross-contamination</t>
  </si>
  <si>
    <t>Receiving</t>
  </si>
  <si>
    <t>Product is rotten or has exceeded its use by date</t>
  </si>
  <si>
    <t>Product was burnt, prepared in error and is unusable</t>
  </si>
  <si>
    <t>Product not to customers liking (under/overcooked, over-seasoned, etc.)</t>
  </si>
  <si>
    <t>Preparation Error</t>
  </si>
  <si>
    <t>Do Not Edit this Table -- See Instructions for refreshing the data</t>
  </si>
  <si>
    <t>Grand Total</t>
  </si>
  <si>
    <t>Shrinkage / Potential Savings</t>
  </si>
  <si>
    <t>Shrinkage Calculator</t>
  </si>
  <si>
    <t>Customers</t>
  </si>
  <si>
    <t>One example is "The Book of Yields: Accuracy in Food Costing and Purchasing, 8th Edition", Francis T. Lynch ISBN: 978-0-470-19749-3</t>
  </si>
  <si>
    <r>
      <rPr>
        <b/>
        <i/>
        <sz val="11"/>
        <color theme="1"/>
        <rFont val="Calibri"/>
        <family val="2"/>
        <scheme val="minor"/>
      </rPr>
      <t>Yield Ratio % [E]</t>
    </r>
    <r>
      <rPr>
        <i/>
        <sz val="11"/>
        <color theme="1"/>
        <rFont val="Calibri"/>
        <family val="2"/>
        <scheme val="minor"/>
      </rPr>
      <t>: the weight of product after preparation (EP Weight) divided by its starting weight (AP Weight)</t>
    </r>
  </si>
  <si>
    <t>To provide the greatest accuracy, yield ratios should be calculated in the operation; however, resources exist that provide generic yield ratios.</t>
  </si>
  <si>
    <t>Basic Customer Forecast</t>
  </si>
  <si>
    <t>BASIC CUSTOMER FORECAST</t>
  </si>
  <si>
    <t xml:space="preserve">Calculate shrinkage (the difference between Actual Cost of Goods Sold and Theoretical Cost of Goods Sold), identify potential savings
</t>
  </si>
  <si>
    <t>PRODUCTION PLANNING</t>
  </si>
  <si>
    <t>Production Planning</t>
  </si>
  <si>
    <t>Actual COGS</t>
  </si>
  <si>
    <t>Theoretical Cost</t>
  </si>
  <si>
    <t>PART 3: WASTE REDUCTION EXCEL TOOLKIT</t>
  </si>
  <si>
    <t>CONTENTS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</si>
</sst>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_-&quot;$&quot;* #,##0_-;\-&quot;$&quot;* #,##0_-;_-&quot;$&quot;* &quot;-&quot;??_-;_-@_-"/>
    <numFmt numFmtId="166" formatCode="_-* #,##0_-;\-* #,##0_-;_-* &quot;-&quot;??_-;_-@_-"/>
    <numFmt numFmtId="167" formatCode="_-* #,##0_-;[Red]\(* #,##0\)_-;_-* &quot;-&quot;??_-;_-@_-"/>
    <numFmt numFmtId="168" formatCode="_-* #,##0.0_-;\-* #,##0.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name val="Symbol"/>
      <family val="1"/>
      <charset val="2"/>
    </font>
    <font>
      <i/>
      <sz val="11"/>
      <color theme="1"/>
      <name val="Calibri"/>
      <family val="2"/>
      <scheme val="minor"/>
    </font>
    <font>
      <i/>
      <sz val="11"/>
      <color theme="1"/>
      <name val="Symbol"/>
      <family val="1"/>
      <charset val="2"/>
    </font>
    <font>
      <i/>
      <sz val="11"/>
      <color theme="1"/>
      <name val="Calibri"/>
      <family val="2"/>
    </font>
    <font>
      <sz val="14"/>
      <color theme="1"/>
      <name val="Calibri"/>
      <family val="2"/>
      <scheme val="minor"/>
    </font>
    <font>
      <sz val="11"/>
      <color rgb="FFFF0000"/>
      <name val="AWSloppy"/>
    </font>
    <font>
      <sz val="11"/>
      <color rgb="FF0070C0"/>
      <name val="AWSloppy"/>
    </font>
    <font>
      <b/>
      <sz val="11"/>
      <color rgb="FF0070C0"/>
      <name val="AWSloppy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2E406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A193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5">
    <xf numFmtId="0" fontId="0" fillId="0" borderId="0" xfId="0"/>
    <xf numFmtId="0" fontId="0" fillId="0" borderId="0" xfId="0" applyAlignment="1">
      <alignment horizontal="center" wrapText="1"/>
    </xf>
    <xf numFmtId="0" fontId="4" fillId="6" borderId="3" xfId="0" applyFont="1" applyFill="1" applyBorder="1"/>
    <xf numFmtId="0" fontId="4" fillId="6" borderId="4" xfId="0" applyFont="1" applyFill="1" applyBorder="1"/>
    <xf numFmtId="0" fontId="4" fillId="6" borderId="5" xfId="0" applyFont="1" applyFill="1" applyBorder="1"/>
    <xf numFmtId="44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0" fontId="3" fillId="0" borderId="0" xfId="0" applyFont="1"/>
    <xf numFmtId="0" fontId="2" fillId="3" borderId="11" xfId="0" applyFont="1" applyFill="1" applyBorder="1" applyAlignment="1">
      <alignment wrapText="1"/>
    </xf>
    <xf numFmtId="0" fontId="2" fillId="3" borderId="12" xfId="0" applyFont="1" applyFill="1" applyBorder="1" applyAlignment="1">
      <alignment horizontal="center" wrapText="1"/>
    </xf>
    <xf numFmtId="0" fontId="2" fillId="3" borderId="14" xfId="0" applyFont="1" applyFill="1" applyBorder="1" applyAlignment="1">
      <alignment horizontal="center" wrapText="1"/>
    </xf>
    <xf numFmtId="0" fontId="3" fillId="5" borderId="6" xfId="0" applyFont="1" applyFill="1" applyBorder="1"/>
    <xf numFmtId="0" fontId="3" fillId="5" borderId="8" xfId="0" applyFont="1" applyFill="1" applyBorder="1"/>
    <xf numFmtId="164" fontId="0" fillId="5" borderId="2" xfId="3" applyNumberFormat="1" applyFont="1" applyFill="1" applyBorder="1" applyAlignment="1">
      <alignment horizontal="right" indent="1"/>
    </xf>
    <xf numFmtId="164" fontId="0" fillId="5" borderId="7" xfId="3" applyNumberFormat="1" applyFont="1" applyFill="1" applyBorder="1" applyAlignment="1">
      <alignment horizontal="right" indent="1"/>
    </xf>
    <xf numFmtId="164" fontId="3" fillId="5" borderId="7" xfId="3" applyNumberFormat="1" applyFont="1" applyFill="1" applyBorder="1" applyAlignment="1">
      <alignment horizontal="right" indent="1"/>
    </xf>
    <xf numFmtId="164" fontId="3" fillId="5" borderId="10" xfId="3" applyNumberFormat="1" applyFont="1" applyFill="1" applyBorder="1" applyAlignment="1">
      <alignment horizontal="right" indent="1"/>
    </xf>
    <xf numFmtId="0" fontId="5" fillId="0" borderId="0" xfId="0" applyFont="1" applyAlignment="1">
      <alignment horizontal="center"/>
    </xf>
    <xf numFmtId="0" fontId="5" fillId="0" borderId="0" xfId="0" quotePrefix="1" applyFont="1" applyAlignment="1">
      <alignment horizontal="center"/>
    </xf>
    <xf numFmtId="165" fontId="0" fillId="7" borderId="13" xfId="2" applyNumberFormat="1" applyFont="1" applyFill="1" applyBorder="1"/>
    <xf numFmtId="166" fontId="0" fillId="7" borderId="13" xfId="1" applyNumberFormat="1" applyFont="1" applyFill="1" applyBorder="1"/>
    <xf numFmtId="0" fontId="6" fillId="0" borderId="0" xfId="0" quotePrefix="1" applyFont="1" applyAlignment="1">
      <alignment horizontal="center"/>
    </xf>
    <xf numFmtId="165" fontId="3" fillId="0" borderId="0" xfId="0" applyNumberFormat="1" applyFont="1"/>
    <xf numFmtId="165" fontId="0" fillId="5" borderId="0" xfId="2" applyNumberFormat="1" applyFont="1" applyFill="1" applyBorder="1"/>
    <xf numFmtId="165" fontId="3" fillId="5" borderId="0" xfId="2" applyNumberFormat="1" applyFont="1" applyFill="1" applyBorder="1"/>
    <xf numFmtId="165" fontId="3" fillId="5" borderId="9" xfId="2" applyNumberFormat="1" applyFont="1" applyFill="1" applyBorder="1"/>
    <xf numFmtId="0" fontId="3" fillId="4" borderId="13" xfId="0" applyFont="1" applyFill="1" applyBorder="1"/>
    <xf numFmtId="0" fontId="3" fillId="4" borderId="13" xfId="0" applyFont="1" applyFill="1" applyBorder="1" applyAlignment="1">
      <alignment horizontal="center"/>
    </xf>
    <xf numFmtId="0" fontId="0" fillId="0" borderId="16" xfId="0" applyBorder="1"/>
    <xf numFmtId="0" fontId="0" fillId="0" borderId="19" xfId="0" applyBorder="1"/>
    <xf numFmtId="0" fontId="0" fillId="0" borderId="22" xfId="0" applyBorder="1"/>
    <xf numFmtId="0" fontId="7" fillId="4" borderId="13" xfId="0" applyFont="1" applyFill="1" applyBorder="1"/>
    <xf numFmtId="0" fontId="8" fillId="4" borderId="13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3" fillId="5" borderId="11" xfId="0" applyFont="1" applyFill="1" applyBorder="1"/>
    <xf numFmtId="0" fontId="0" fillId="0" borderId="0" xfId="0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10" fillId="4" borderId="13" xfId="0" applyFont="1" applyFill="1" applyBorder="1"/>
    <xf numFmtId="0" fontId="10" fillId="4" borderId="13" xfId="0" applyFont="1" applyFill="1" applyBorder="1" applyAlignment="1">
      <alignment horizontal="center"/>
    </xf>
    <xf numFmtId="0" fontId="2" fillId="3" borderId="2" xfId="0" applyFont="1" applyFill="1" applyBorder="1" applyAlignment="1">
      <alignment wrapText="1"/>
    </xf>
    <xf numFmtId="0" fontId="2" fillId="3" borderId="8" xfId="0" applyFont="1" applyFill="1" applyBorder="1" applyAlignment="1">
      <alignment wrapText="1"/>
    </xf>
    <xf numFmtId="0" fontId="2" fillId="3" borderId="9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center" wrapText="1"/>
    </xf>
    <xf numFmtId="165" fontId="0" fillId="5" borderId="15" xfId="2" applyNumberFormat="1" applyFont="1" applyFill="1" applyBorder="1"/>
    <xf numFmtId="0" fontId="2" fillId="3" borderId="12" xfId="0" applyFont="1" applyFill="1" applyBorder="1" applyAlignment="1">
      <alignment wrapText="1"/>
    </xf>
    <xf numFmtId="165" fontId="0" fillId="5" borderId="9" xfId="2" applyNumberFormat="1" applyFont="1" applyFill="1" applyBorder="1"/>
    <xf numFmtId="0" fontId="0" fillId="5" borderId="6" xfId="0" applyFont="1" applyFill="1" applyBorder="1"/>
    <xf numFmtId="0" fontId="6" fillId="5" borderId="14" xfId="0" applyFont="1" applyFill="1" applyBorder="1"/>
    <xf numFmtId="0" fontId="6" fillId="5" borderId="11" xfId="0" applyFont="1" applyFill="1" applyBorder="1"/>
    <xf numFmtId="0" fontId="6" fillId="5" borderId="12" xfId="0" applyFont="1" applyFill="1" applyBorder="1"/>
    <xf numFmtId="0" fontId="13" fillId="0" borderId="0" xfId="0" applyFont="1"/>
    <xf numFmtId="0" fontId="13" fillId="5" borderId="13" xfId="0" applyFont="1" applyFill="1" applyBorder="1"/>
    <xf numFmtId="49" fontId="13" fillId="5" borderId="13" xfId="0" applyNumberFormat="1" applyFont="1" applyFill="1" applyBorder="1"/>
    <xf numFmtId="43" fontId="13" fillId="5" borderId="13" xfId="1" applyNumberFormat="1" applyFont="1" applyFill="1" applyBorder="1"/>
    <xf numFmtId="0" fontId="6" fillId="8" borderId="13" xfId="0" applyFont="1" applyFill="1" applyBorder="1" applyAlignment="1">
      <alignment horizontal="left"/>
    </xf>
    <xf numFmtId="0" fontId="6" fillId="8" borderId="13" xfId="0" applyFont="1" applyFill="1" applyBorder="1" applyAlignment="1">
      <alignment horizontal="left" wrapText="1"/>
    </xf>
    <xf numFmtId="0" fontId="6" fillId="8" borderId="13" xfId="0" applyFont="1" applyFill="1" applyBorder="1" applyAlignment="1">
      <alignment horizontal="center"/>
    </xf>
    <xf numFmtId="0" fontId="13" fillId="2" borderId="13" xfId="0" applyFont="1" applyFill="1" applyBorder="1"/>
    <xf numFmtId="49" fontId="13" fillId="2" borderId="13" xfId="0" applyNumberFormat="1" applyFont="1" applyFill="1" applyBorder="1"/>
    <xf numFmtId="43" fontId="13" fillId="2" borderId="13" xfId="1" applyNumberFormat="1" applyFont="1" applyFill="1" applyBorder="1"/>
    <xf numFmtId="166" fontId="0" fillId="0" borderId="17" xfId="1" applyNumberFormat="1" applyFont="1" applyBorder="1"/>
    <xf numFmtId="166" fontId="0" fillId="0" borderId="20" xfId="1" applyNumberFormat="1" applyFont="1" applyBorder="1"/>
    <xf numFmtId="166" fontId="0" fillId="0" borderId="23" xfId="1" applyNumberFormat="1" applyFont="1" applyBorder="1"/>
    <xf numFmtId="44" fontId="0" fillId="0" borderId="17" xfId="2" applyFont="1" applyBorder="1"/>
    <xf numFmtId="44" fontId="0" fillId="0" borderId="20" xfId="2" applyFont="1" applyBorder="1"/>
    <xf numFmtId="44" fontId="0" fillId="0" borderId="23" xfId="2" applyFont="1" applyBorder="1"/>
    <xf numFmtId="165" fontId="0" fillId="2" borderId="17" xfId="2" applyNumberFormat="1" applyFont="1" applyFill="1" applyBorder="1"/>
    <xf numFmtId="165" fontId="0" fillId="2" borderId="18" xfId="2" applyNumberFormat="1" applyFont="1" applyFill="1" applyBorder="1"/>
    <xf numFmtId="165" fontId="0" fillId="2" borderId="20" xfId="2" applyNumberFormat="1" applyFont="1" applyFill="1" applyBorder="1"/>
    <xf numFmtId="165" fontId="0" fillId="2" borderId="21" xfId="2" applyNumberFormat="1" applyFont="1" applyFill="1" applyBorder="1"/>
    <xf numFmtId="165" fontId="0" fillId="2" borderId="23" xfId="2" applyNumberFormat="1" applyFont="1" applyFill="1" applyBorder="1"/>
    <xf numFmtId="165" fontId="0" fillId="2" borderId="24" xfId="2" applyNumberFormat="1" applyFont="1" applyFill="1" applyBorder="1"/>
    <xf numFmtId="166" fontId="3" fillId="0" borderId="13" xfId="0" applyNumberFormat="1" applyFont="1" applyBorder="1"/>
    <xf numFmtId="165" fontId="3" fillId="2" borderId="25" xfId="2" applyNumberFormat="1" applyFont="1" applyFill="1" applyBorder="1"/>
    <xf numFmtId="9" fontId="3" fillId="2" borderId="13" xfId="3" applyFont="1" applyFill="1" applyBorder="1"/>
    <xf numFmtId="0" fontId="10" fillId="0" borderId="0" xfId="0" applyFont="1"/>
    <xf numFmtId="0" fontId="10" fillId="4" borderId="13" xfId="0" applyFont="1" applyFill="1" applyBorder="1" applyAlignment="1">
      <alignment horizontal="center" wrapText="1"/>
    </xf>
    <xf numFmtId="166" fontId="0" fillId="5" borderId="26" xfId="1" applyNumberFormat="1" applyFont="1" applyFill="1" applyBorder="1"/>
    <xf numFmtId="0" fontId="2" fillId="3" borderId="11" xfId="0" applyFont="1" applyFill="1" applyBorder="1"/>
    <xf numFmtId="0" fontId="2" fillId="3" borderId="12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166" fontId="0" fillId="2" borderId="17" xfId="1" applyNumberFormat="1" applyFont="1" applyFill="1" applyBorder="1"/>
    <xf numFmtId="166" fontId="0" fillId="2" borderId="20" xfId="1" applyNumberFormat="1" applyFont="1" applyFill="1" applyBorder="1"/>
    <xf numFmtId="166" fontId="0" fillId="2" borderId="23" xfId="1" applyNumberFormat="1" applyFont="1" applyFill="1" applyBorder="1"/>
    <xf numFmtId="164" fontId="0" fillId="0" borderId="17" xfId="3" applyNumberFormat="1" applyFont="1" applyBorder="1" applyAlignment="1">
      <alignment horizontal="right" indent="1"/>
    </xf>
    <xf numFmtId="164" fontId="0" fillId="0" borderId="20" xfId="3" applyNumberFormat="1" applyFont="1" applyBorder="1" applyAlignment="1">
      <alignment horizontal="right" indent="1"/>
    </xf>
    <xf numFmtId="164" fontId="0" fillId="0" borderId="23" xfId="3" applyNumberFormat="1" applyFont="1" applyBorder="1" applyAlignment="1">
      <alignment horizontal="right" indent="1"/>
    </xf>
    <xf numFmtId="166" fontId="0" fillId="0" borderId="17" xfId="1" applyNumberFormat="1" applyFont="1" applyFill="1" applyBorder="1"/>
    <xf numFmtId="166" fontId="0" fillId="0" borderId="20" xfId="1" applyNumberFormat="1" applyFont="1" applyFill="1" applyBorder="1"/>
    <xf numFmtId="166" fontId="0" fillId="0" borderId="23" xfId="1" applyNumberFormat="1" applyFont="1" applyFill="1" applyBorder="1"/>
    <xf numFmtId="0" fontId="3" fillId="0" borderId="0" xfId="0" applyFont="1" applyAlignment="1">
      <alignment horizontal="right"/>
    </xf>
    <xf numFmtId="0" fontId="2" fillId="3" borderId="8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5" xfId="0" applyFont="1" applyFill="1" applyBorder="1"/>
    <xf numFmtId="0" fontId="3" fillId="2" borderId="8" xfId="0" applyFont="1" applyFill="1" applyBorder="1"/>
    <xf numFmtId="0" fontId="3" fillId="2" borderId="9" xfId="0" applyFont="1" applyFill="1" applyBorder="1"/>
    <xf numFmtId="166" fontId="0" fillId="2" borderId="15" xfId="1" applyNumberFormat="1" applyFont="1" applyFill="1" applyBorder="1"/>
    <xf numFmtId="166" fontId="0" fillId="2" borderId="9" xfId="1" applyNumberFormat="1" applyFont="1" applyFill="1" applyBorder="1"/>
    <xf numFmtId="0" fontId="2" fillId="3" borderId="12" xfId="0" applyFont="1" applyFill="1" applyBorder="1"/>
    <xf numFmtId="0" fontId="2" fillId="3" borderId="14" xfId="0" applyFont="1" applyFill="1" applyBorder="1"/>
    <xf numFmtId="0" fontId="3" fillId="4" borderId="12" xfId="0" applyFont="1" applyFill="1" applyBorder="1"/>
    <xf numFmtId="0" fontId="10" fillId="5" borderId="21" xfId="0" applyFont="1" applyFill="1" applyBorder="1" applyAlignment="1">
      <alignment vertical="top" wrapText="1"/>
    </xf>
    <xf numFmtId="167" fontId="0" fillId="2" borderId="17" xfId="1" applyNumberFormat="1" applyFont="1" applyFill="1" applyBorder="1"/>
    <xf numFmtId="167" fontId="0" fillId="2" borderId="20" xfId="1" applyNumberFormat="1" applyFont="1" applyFill="1" applyBorder="1"/>
    <xf numFmtId="167" fontId="0" fillId="2" borderId="23" xfId="1" applyNumberFormat="1" applyFont="1" applyFill="1" applyBorder="1"/>
    <xf numFmtId="0" fontId="5" fillId="0" borderId="0" xfId="0" applyFont="1"/>
    <xf numFmtId="0" fontId="0" fillId="0" borderId="0" xfId="0" applyFont="1"/>
    <xf numFmtId="49" fontId="0" fillId="0" borderId="16" xfId="0" applyNumberFormat="1" applyFont="1" applyBorder="1"/>
    <xf numFmtId="49" fontId="0" fillId="0" borderId="18" xfId="0" applyNumberFormat="1" applyFont="1" applyBorder="1"/>
    <xf numFmtId="49" fontId="0" fillId="0" borderId="19" xfId="0" applyNumberFormat="1" applyFont="1" applyBorder="1"/>
    <xf numFmtId="49" fontId="0" fillId="0" borderId="21" xfId="0" applyNumberFormat="1" applyFont="1" applyBorder="1"/>
    <xf numFmtId="49" fontId="0" fillId="0" borderId="22" xfId="0" applyNumberFormat="1" applyFont="1" applyBorder="1"/>
    <xf numFmtId="49" fontId="0" fillId="0" borderId="24" xfId="0" applyNumberFormat="1" applyFont="1" applyBorder="1"/>
    <xf numFmtId="0" fontId="0" fillId="4" borderId="11" xfId="0" applyFont="1" applyFill="1" applyBorder="1"/>
    <xf numFmtId="0" fontId="0" fillId="4" borderId="14" xfId="0" applyFont="1" applyFill="1" applyBorder="1"/>
    <xf numFmtId="0" fontId="0" fillId="10" borderId="25" xfId="0" applyFont="1" applyFill="1" applyBorder="1"/>
    <xf numFmtId="0" fontId="0" fillId="5" borderId="16" xfId="0" applyFont="1" applyFill="1" applyBorder="1" applyAlignment="1">
      <alignment vertical="top"/>
    </xf>
    <xf numFmtId="0" fontId="0" fillId="5" borderId="17" xfId="0" applyFont="1" applyFill="1" applyBorder="1" applyAlignment="1">
      <alignment horizontal="left" vertical="top" indent="1"/>
    </xf>
    <xf numFmtId="0" fontId="0" fillId="5" borderId="18" xfId="0" applyFont="1" applyFill="1" applyBorder="1" applyAlignment="1">
      <alignment vertical="top" wrapText="1"/>
    </xf>
    <xf numFmtId="0" fontId="0" fillId="11" borderId="13" xfId="0" applyFont="1" applyFill="1" applyBorder="1"/>
    <xf numFmtId="0" fontId="0" fillId="5" borderId="19" xfId="0" applyFont="1" applyFill="1" applyBorder="1" applyAlignment="1">
      <alignment vertical="top"/>
    </xf>
    <xf numFmtId="0" fontId="0" fillId="5" borderId="20" xfId="0" applyFont="1" applyFill="1" applyBorder="1" applyAlignment="1">
      <alignment horizontal="left" vertical="top" indent="1"/>
    </xf>
    <xf numFmtId="0" fontId="0" fillId="5" borderId="21" xfId="0" applyFont="1" applyFill="1" applyBorder="1" applyAlignment="1">
      <alignment vertical="top" wrapText="1"/>
    </xf>
    <xf numFmtId="0" fontId="0" fillId="12" borderId="13" xfId="0" applyFont="1" applyFill="1" applyBorder="1"/>
    <xf numFmtId="0" fontId="0" fillId="5" borderId="22" xfId="0" applyFont="1" applyFill="1" applyBorder="1" applyAlignment="1">
      <alignment vertical="top"/>
    </xf>
    <xf numFmtId="0" fontId="0" fillId="5" borderId="23" xfId="0" applyFont="1" applyFill="1" applyBorder="1" applyAlignment="1">
      <alignment horizontal="left" vertical="top" indent="1"/>
    </xf>
    <xf numFmtId="0" fontId="0" fillId="5" borderId="24" xfId="0" applyFont="1" applyFill="1" applyBorder="1" applyAlignment="1">
      <alignment vertical="top" wrapText="1"/>
    </xf>
    <xf numFmtId="0" fontId="0" fillId="13" borderId="13" xfId="0" applyFont="1" applyFill="1" applyBorder="1"/>
    <xf numFmtId="0" fontId="0" fillId="9" borderId="13" xfId="0" applyFont="1" applyFill="1" applyBorder="1"/>
    <xf numFmtId="0" fontId="0" fillId="5" borderId="20" xfId="0" applyFont="1" applyFill="1" applyBorder="1" applyAlignment="1">
      <alignment horizontal="left" vertical="top" indent="2"/>
    </xf>
    <xf numFmtId="0" fontId="0" fillId="14" borderId="13" xfId="0" applyFont="1" applyFill="1" applyBorder="1"/>
    <xf numFmtId="0" fontId="0" fillId="5" borderId="12" xfId="0" applyFont="1" applyFill="1" applyBorder="1"/>
    <xf numFmtId="0" fontId="0" fillId="5" borderId="14" xfId="0" applyFont="1" applyFill="1" applyBorder="1"/>
    <xf numFmtId="14" fontId="0" fillId="0" borderId="0" xfId="0" applyNumberFormat="1" applyFont="1"/>
    <xf numFmtId="0" fontId="0" fillId="2" borderId="15" xfId="0" applyFont="1" applyFill="1" applyBorder="1"/>
    <xf numFmtId="0" fontId="0" fillId="2" borderId="2" xfId="0" applyFont="1" applyFill="1" applyBorder="1"/>
    <xf numFmtId="0" fontId="0" fillId="2" borderId="9" xfId="0" applyFont="1" applyFill="1" applyBorder="1"/>
    <xf numFmtId="0" fontId="0" fillId="2" borderId="10" xfId="0" applyFont="1" applyFill="1" applyBorder="1"/>
    <xf numFmtId="49" fontId="5" fillId="0" borderId="0" xfId="0" applyNumberFormat="1" applyFont="1"/>
    <xf numFmtId="43" fontId="5" fillId="0" borderId="0" xfId="1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4" fontId="5" fillId="2" borderId="0" xfId="2" applyFont="1" applyFill="1"/>
    <xf numFmtId="44" fontId="5" fillId="2" borderId="0" xfId="2" applyNumberFormat="1" applyFont="1" applyFill="1"/>
    <xf numFmtId="0" fontId="15" fillId="0" borderId="16" xfId="0" applyFont="1" applyBorder="1"/>
    <xf numFmtId="0" fontId="15" fillId="0" borderId="19" xfId="0" applyFont="1" applyBorder="1"/>
    <xf numFmtId="0" fontId="15" fillId="5" borderId="12" xfId="0" applyFont="1" applyFill="1" applyBorder="1"/>
    <xf numFmtId="44" fontId="15" fillId="0" borderId="17" xfId="2" applyFont="1" applyBorder="1"/>
    <xf numFmtId="0" fontId="15" fillId="5" borderId="16" xfId="0" applyFont="1" applyFill="1" applyBorder="1"/>
    <xf numFmtId="0" fontId="15" fillId="5" borderId="17" xfId="0" applyFont="1" applyFill="1" applyBorder="1"/>
    <xf numFmtId="44" fontId="15" fillId="5" borderId="17" xfId="2" applyFont="1" applyFill="1" applyBorder="1"/>
    <xf numFmtId="44" fontId="15" fillId="5" borderId="17" xfId="0" applyNumberFormat="1" applyFont="1" applyFill="1" applyBorder="1"/>
    <xf numFmtId="44" fontId="15" fillId="5" borderId="18" xfId="0" applyNumberFormat="1" applyFont="1" applyFill="1" applyBorder="1"/>
    <xf numFmtId="0" fontId="15" fillId="5" borderId="19" xfId="0" applyFont="1" applyFill="1" applyBorder="1"/>
    <xf numFmtId="0" fontId="15" fillId="5" borderId="20" xfId="0" applyFont="1" applyFill="1" applyBorder="1"/>
    <xf numFmtId="0" fontId="0" fillId="5" borderId="19" xfId="0" applyFont="1" applyFill="1" applyBorder="1"/>
    <xf numFmtId="0" fontId="0" fillId="5" borderId="20" xfId="0" applyFont="1" applyFill="1" applyBorder="1"/>
    <xf numFmtId="0" fontId="0" fillId="5" borderId="22" xfId="0" applyFont="1" applyFill="1" applyBorder="1"/>
    <xf numFmtId="0" fontId="0" fillId="5" borderId="23" xfId="0" applyFont="1" applyFill="1" applyBorder="1"/>
    <xf numFmtId="0" fontId="3" fillId="5" borderId="1" xfId="0" applyFont="1" applyFill="1" applyBorder="1"/>
    <xf numFmtId="0" fontId="0" fillId="5" borderId="15" xfId="0" applyFont="1" applyFill="1" applyBorder="1"/>
    <xf numFmtId="0" fontId="0" fillId="5" borderId="2" xfId="0" applyFont="1" applyFill="1" applyBorder="1"/>
    <xf numFmtId="0" fontId="0" fillId="5" borderId="0" xfId="0" applyFont="1" applyFill="1" applyBorder="1"/>
    <xf numFmtId="0" fontId="0" fillId="5" borderId="7" xfId="0" applyFont="1" applyFill="1" applyBorder="1"/>
    <xf numFmtId="0" fontId="0" fillId="5" borderId="8" xfId="0" applyFont="1" applyFill="1" applyBorder="1"/>
    <xf numFmtId="0" fontId="0" fillId="5" borderId="9" xfId="0" applyFont="1" applyFill="1" applyBorder="1"/>
    <xf numFmtId="0" fontId="0" fillId="5" borderId="10" xfId="0" applyFont="1" applyFill="1" applyBorder="1"/>
    <xf numFmtId="0" fontId="15" fillId="5" borderId="6" xfId="0" applyFont="1" applyFill="1" applyBorder="1"/>
    <xf numFmtId="0" fontId="0" fillId="5" borderId="16" xfId="0" applyFont="1" applyFill="1" applyBorder="1"/>
    <xf numFmtId="0" fontId="0" fillId="5" borderId="17" xfId="0" applyFont="1" applyFill="1" applyBorder="1"/>
    <xf numFmtId="44" fontId="0" fillId="5" borderId="17" xfId="2" applyFont="1" applyFill="1" applyBorder="1"/>
    <xf numFmtId="44" fontId="0" fillId="5" borderId="20" xfId="2" applyFont="1" applyFill="1" applyBorder="1"/>
    <xf numFmtId="44" fontId="0" fillId="5" borderId="23" xfId="2" applyFont="1" applyFill="1" applyBorder="1"/>
    <xf numFmtId="9" fontId="0" fillId="5" borderId="17" xfId="3" applyFont="1" applyFill="1" applyBorder="1"/>
    <xf numFmtId="9" fontId="0" fillId="5" borderId="20" xfId="3" applyFont="1" applyFill="1" applyBorder="1"/>
    <xf numFmtId="9" fontId="0" fillId="5" borderId="23" xfId="3" applyFont="1" applyFill="1" applyBorder="1"/>
    <xf numFmtId="168" fontId="0" fillId="5" borderId="17" xfId="1" applyNumberFormat="1" applyFont="1" applyFill="1" applyBorder="1"/>
    <xf numFmtId="168" fontId="0" fillId="5" borderId="20" xfId="1" applyNumberFormat="1" applyFont="1" applyFill="1" applyBorder="1"/>
    <xf numFmtId="168" fontId="0" fillId="5" borderId="23" xfId="1" applyNumberFormat="1" applyFont="1" applyFill="1" applyBorder="1"/>
    <xf numFmtId="44" fontId="0" fillId="5" borderId="18" xfId="2" applyFont="1" applyFill="1" applyBorder="1"/>
    <xf numFmtId="44" fontId="0" fillId="5" borderId="21" xfId="2" applyFont="1" applyFill="1" applyBorder="1"/>
    <xf numFmtId="44" fontId="0" fillId="5" borderId="24" xfId="2" applyFont="1" applyFill="1" applyBorder="1"/>
    <xf numFmtId="44" fontId="3" fillId="5" borderId="13" xfId="2" applyFont="1" applyFill="1" applyBorder="1"/>
    <xf numFmtId="168" fontId="3" fillId="5" borderId="13" xfId="1" applyNumberFormat="1" applyFont="1" applyFill="1" applyBorder="1"/>
    <xf numFmtId="44" fontId="15" fillId="5" borderId="21" xfId="2" applyFont="1" applyFill="1" applyBorder="1"/>
    <xf numFmtId="44" fontId="15" fillId="5" borderId="20" xfId="2" applyFont="1" applyFill="1" applyBorder="1"/>
    <xf numFmtId="9" fontId="15" fillId="5" borderId="17" xfId="3" applyFont="1" applyFill="1" applyBorder="1"/>
    <xf numFmtId="9" fontId="15" fillId="5" borderId="20" xfId="3" applyFont="1" applyFill="1" applyBorder="1"/>
    <xf numFmtId="44" fontId="15" fillId="5" borderId="20" xfId="0" applyNumberFormat="1" applyFont="1" applyFill="1" applyBorder="1"/>
    <xf numFmtId="166" fontId="15" fillId="5" borderId="17" xfId="1" applyNumberFormat="1" applyFont="1" applyFill="1" applyBorder="1"/>
    <xf numFmtId="166" fontId="15" fillId="5" borderId="20" xfId="1" applyNumberFormat="1" applyFont="1" applyFill="1" applyBorder="1"/>
    <xf numFmtId="166" fontId="0" fillId="5" borderId="20" xfId="1" applyNumberFormat="1" applyFont="1" applyFill="1" applyBorder="1"/>
    <xf numFmtId="166" fontId="0" fillId="5" borderId="23" xfId="1" applyNumberFormat="1" applyFont="1" applyFill="1" applyBorder="1"/>
    <xf numFmtId="44" fontId="0" fillId="0" borderId="0" xfId="0" applyNumberFormat="1" applyFont="1"/>
    <xf numFmtId="44" fontId="16" fillId="5" borderId="13" xfId="0" applyNumberFormat="1" applyFont="1" applyFill="1" applyBorder="1"/>
    <xf numFmtId="43" fontId="16" fillId="5" borderId="13" xfId="1" applyFont="1" applyFill="1" applyBorder="1"/>
    <xf numFmtId="44" fontId="16" fillId="5" borderId="13" xfId="2" applyFont="1" applyFill="1" applyBorder="1"/>
    <xf numFmtId="166" fontId="0" fillId="0" borderId="0" xfId="1" applyNumberFormat="1" applyFont="1"/>
    <xf numFmtId="166" fontId="15" fillId="5" borderId="26" xfId="1" applyNumberFormat="1" applyFont="1" applyFill="1" applyBorder="1"/>
    <xf numFmtId="49" fontId="15" fillId="0" borderId="16" xfId="0" applyNumberFormat="1" applyFont="1" applyBorder="1"/>
    <xf numFmtId="164" fontId="15" fillId="0" borderId="17" xfId="3" applyNumberFormat="1" applyFont="1" applyBorder="1" applyAlignment="1">
      <alignment horizontal="right" indent="1"/>
    </xf>
    <xf numFmtId="166" fontId="15" fillId="2" borderId="20" xfId="1" applyNumberFormat="1" applyFont="1" applyFill="1" applyBorder="1"/>
    <xf numFmtId="166" fontId="15" fillId="0" borderId="17" xfId="1" applyNumberFormat="1" applyFont="1" applyBorder="1"/>
    <xf numFmtId="166" fontId="15" fillId="2" borderId="17" xfId="1" applyNumberFormat="1" applyFont="1" applyFill="1" applyBorder="1"/>
    <xf numFmtId="49" fontId="15" fillId="0" borderId="19" xfId="0" applyNumberFormat="1" applyFont="1" applyBorder="1"/>
    <xf numFmtId="164" fontId="15" fillId="0" borderId="20" xfId="3" applyNumberFormat="1" applyFont="1" applyBorder="1" applyAlignment="1">
      <alignment horizontal="right" indent="1"/>
    </xf>
    <xf numFmtId="166" fontId="15" fillId="0" borderId="20" xfId="1" applyNumberFormat="1" applyFont="1" applyBorder="1"/>
    <xf numFmtId="166" fontId="15" fillId="0" borderId="20" xfId="1" applyNumberFormat="1" applyFont="1" applyFill="1" applyBorder="1"/>
    <xf numFmtId="167" fontId="15" fillId="2" borderId="20" xfId="1" applyNumberFormat="1" applyFont="1" applyFill="1" applyBorder="1"/>
    <xf numFmtId="49" fontId="15" fillId="0" borderId="21" xfId="0" applyNumberFormat="1" applyFont="1" applyBorder="1"/>
    <xf numFmtId="49" fontId="15" fillId="0" borderId="22" xfId="0" applyNumberFormat="1" applyFont="1" applyBorder="1"/>
    <xf numFmtId="164" fontId="15" fillId="0" borderId="23" xfId="3" applyNumberFormat="1" applyFont="1" applyBorder="1" applyAlignment="1">
      <alignment horizontal="right" indent="1"/>
    </xf>
    <xf numFmtId="166" fontId="15" fillId="2" borderId="23" xfId="1" applyNumberFormat="1" applyFont="1" applyFill="1" applyBorder="1"/>
    <xf numFmtId="166" fontId="15" fillId="0" borderId="23" xfId="1" applyNumberFormat="1" applyFont="1" applyBorder="1"/>
    <xf numFmtId="166" fontId="15" fillId="0" borderId="23" xfId="1" applyNumberFormat="1" applyFont="1" applyFill="1" applyBorder="1"/>
    <xf numFmtId="167" fontId="15" fillId="2" borderId="23" xfId="1" applyNumberFormat="1" applyFont="1" applyFill="1" applyBorder="1"/>
    <xf numFmtId="49" fontId="15" fillId="0" borderId="24" xfId="0" applyNumberFormat="1" applyFont="1" applyBorder="1"/>
    <xf numFmtId="166" fontId="14" fillId="0" borderId="17" xfId="1" applyNumberFormat="1" applyFont="1" applyFill="1" applyBorder="1"/>
    <xf numFmtId="166" fontId="14" fillId="0" borderId="17" xfId="1" applyNumberFormat="1" applyFont="1" applyBorder="1"/>
    <xf numFmtId="167" fontId="14" fillId="2" borderId="17" xfId="1" applyNumberFormat="1" applyFont="1" applyFill="1" applyBorder="1"/>
    <xf numFmtId="49" fontId="14" fillId="0" borderId="18" xfId="0" applyNumberFormat="1" applyFont="1" applyBorder="1"/>
    <xf numFmtId="166" fontId="14" fillId="0" borderId="20" xfId="1" applyNumberFormat="1" applyFont="1" applyFill="1" applyBorder="1"/>
    <xf numFmtId="166" fontId="14" fillId="0" borderId="20" xfId="1" applyNumberFormat="1" applyFont="1" applyBorder="1"/>
    <xf numFmtId="167" fontId="14" fillId="2" borderId="20" xfId="1" applyNumberFormat="1" applyFont="1" applyFill="1" applyBorder="1"/>
    <xf numFmtId="49" fontId="14" fillId="0" borderId="21" xfId="0" applyNumberFormat="1" applyFont="1" applyBorder="1"/>
    <xf numFmtId="165" fontId="15" fillId="2" borderId="17" xfId="2" applyNumberFormat="1" applyFont="1" applyFill="1" applyBorder="1"/>
    <xf numFmtId="165" fontId="15" fillId="2" borderId="18" xfId="2" applyNumberFormat="1" applyFont="1" applyFill="1" applyBorder="1"/>
    <xf numFmtId="44" fontId="15" fillId="0" borderId="20" xfId="2" applyFont="1" applyBorder="1"/>
    <xf numFmtId="165" fontId="15" fillId="2" borderId="20" xfId="2" applyNumberFormat="1" applyFont="1" applyFill="1" applyBorder="1"/>
    <xf numFmtId="165" fontId="15" fillId="2" borderId="21" xfId="2" applyNumberFormat="1" applyFont="1" applyFill="1" applyBorder="1"/>
    <xf numFmtId="0" fontId="15" fillId="0" borderId="22" xfId="0" applyFont="1" applyBorder="1"/>
    <xf numFmtId="44" fontId="15" fillId="0" borderId="23" xfId="2" applyFont="1" applyBorder="1"/>
    <xf numFmtId="165" fontId="15" fillId="2" borderId="23" xfId="2" applyNumberFormat="1" applyFont="1" applyFill="1" applyBorder="1"/>
    <xf numFmtId="165" fontId="15" fillId="2" borderId="24" xfId="2" applyNumberFormat="1" applyFont="1" applyFill="1" applyBorder="1"/>
    <xf numFmtId="165" fontId="16" fillId="2" borderId="25" xfId="2" applyNumberFormat="1" applyFont="1" applyFill="1" applyBorder="1"/>
    <xf numFmtId="9" fontId="16" fillId="2" borderId="13" xfId="3" applyFont="1" applyFill="1" applyBorder="1"/>
    <xf numFmtId="0" fontId="15" fillId="0" borderId="0" xfId="0" applyFont="1"/>
    <xf numFmtId="166" fontId="16" fillId="0" borderId="13" xfId="0" applyNumberFormat="1" applyFont="1" applyBorder="1"/>
    <xf numFmtId="0" fontId="0" fillId="5" borderId="1" xfId="0" applyFont="1" applyFill="1" applyBorder="1"/>
    <xf numFmtId="0" fontId="3" fillId="5" borderId="0" xfId="0" quotePrefix="1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5" borderId="9" xfId="0" quotePrefix="1" applyFont="1" applyFill="1" applyBorder="1" applyAlignment="1">
      <alignment horizontal="center"/>
    </xf>
    <xf numFmtId="0" fontId="2" fillId="3" borderId="1" xfId="0" applyFont="1" applyFill="1" applyBorder="1"/>
    <xf numFmtId="0" fontId="2" fillId="3" borderId="8" xfId="0" applyFont="1" applyFill="1" applyBorder="1"/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0" fillId="0" borderId="13" xfId="0" applyBorder="1"/>
    <xf numFmtId="0" fontId="0" fillId="2" borderId="12" xfId="0" applyFill="1" applyBorder="1"/>
    <xf numFmtId="0" fontId="0" fillId="2" borderId="14" xfId="0" applyFill="1" applyBorder="1"/>
    <xf numFmtId="0" fontId="2" fillId="15" borderId="11" xfId="0" applyFont="1" applyFill="1" applyBorder="1"/>
    <xf numFmtId="0" fontId="2" fillId="15" borderId="12" xfId="0" applyFont="1" applyFill="1" applyBorder="1"/>
    <xf numFmtId="0" fontId="2" fillId="15" borderId="14" xfId="0" applyFont="1" applyFill="1" applyBorder="1"/>
    <xf numFmtId="0" fontId="0" fillId="5" borderId="12" xfId="0" applyFill="1" applyBorder="1"/>
    <xf numFmtId="0" fontId="0" fillId="5" borderId="14" xfId="0" applyFill="1" applyBorder="1"/>
    <xf numFmtId="0" fontId="0" fillId="5" borderId="13" xfId="0" applyFill="1" applyBorder="1" applyAlignment="1">
      <alignment horizontal="left" indent="2"/>
    </xf>
    <xf numFmtId="0" fontId="0" fillId="5" borderId="13" xfId="0" applyFill="1" applyBorder="1"/>
    <xf numFmtId="0" fontId="0" fillId="5" borderId="6" xfId="0" applyFill="1" applyBorder="1" applyAlignment="1">
      <alignment horizontal="left" indent="2"/>
    </xf>
    <xf numFmtId="0" fontId="0" fillId="5" borderId="0" xfId="0" applyFill="1" applyBorder="1"/>
    <xf numFmtId="0" fontId="0" fillId="5" borderId="7" xfId="0" applyFill="1" applyBorder="1"/>
    <xf numFmtId="0" fontId="0" fillId="5" borderId="6" xfId="0" applyFill="1" applyBorder="1"/>
    <xf numFmtId="0" fontId="0" fillId="5" borderId="25" xfId="0" applyFill="1" applyBorder="1" applyAlignment="1">
      <alignment horizontal="left" indent="2"/>
    </xf>
    <xf numFmtId="0" fontId="0" fillId="5" borderId="25" xfId="0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10" xfId="0" applyFill="1" applyBorder="1"/>
    <xf numFmtId="0" fontId="3" fillId="2" borderId="11" xfId="0" applyFont="1" applyFill="1" applyBorder="1" applyAlignment="1">
      <alignment horizontal="left" indent="1"/>
    </xf>
    <xf numFmtId="0" fontId="3" fillId="0" borderId="13" xfId="0" applyFont="1" applyBorder="1"/>
    <xf numFmtId="0" fontId="3" fillId="5" borderId="13" xfId="0" applyFont="1" applyFill="1" applyBorder="1"/>
    <xf numFmtId="0" fontId="2" fillId="15" borderId="13" xfId="0" applyFont="1" applyFill="1" applyBorder="1"/>
    <xf numFmtId="0" fontId="10" fillId="0" borderId="0" xfId="0" quotePrefix="1" applyFont="1"/>
    <xf numFmtId="0" fontId="19" fillId="0" borderId="0" xfId="0" applyFont="1"/>
    <xf numFmtId="0" fontId="0" fillId="5" borderId="21" xfId="0" applyFill="1" applyBorder="1" applyAlignment="1">
      <alignment vertical="top" wrapText="1"/>
    </xf>
    <xf numFmtId="0" fontId="0" fillId="5" borderId="24" xfId="0" applyFill="1" applyBorder="1" applyAlignment="1">
      <alignment vertical="top" wrapText="1"/>
    </xf>
    <xf numFmtId="0" fontId="20" fillId="0" borderId="0" xfId="0" applyFont="1"/>
    <xf numFmtId="0" fontId="10" fillId="0" borderId="0" xfId="0" applyFont="1" applyAlignment="1">
      <alignment horizontal="left" indent="1"/>
    </xf>
    <xf numFmtId="0" fontId="2" fillId="3" borderId="9" xfId="0" applyFont="1" applyFill="1" applyBorder="1" applyAlignment="1">
      <alignment horizontal="left" wrapText="1"/>
    </xf>
    <xf numFmtId="1" fontId="0" fillId="0" borderId="0" xfId="0" applyNumberFormat="1" applyFont="1" applyAlignment="1">
      <alignment horizontal="right" indent="2"/>
    </xf>
    <xf numFmtId="0" fontId="3" fillId="5" borderId="11" xfId="0" applyFont="1" applyFill="1" applyBorder="1" applyAlignment="1">
      <alignment horizontal="left"/>
    </xf>
    <xf numFmtId="0" fontId="3" fillId="5" borderId="12" xfId="0" applyFont="1" applyFill="1" applyBorder="1" applyAlignment="1">
      <alignment horizontal="left"/>
    </xf>
    <xf numFmtId="0" fontId="3" fillId="5" borderId="14" xfId="0" applyFont="1" applyFill="1" applyBorder="1" applyAlignment="1">
      <alignment horizontal="left"/>
    </xf>
    <xf numFmtId="0" fontId="2" fillId="3" borderId="15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5" borderId="13" xfId="0" applyFont="1" applyFill="1" applyBorder="1" applyAlignment="1">
      <alignment horizontal="left"/>
    </xf>
    <xf numFmtId="0" fontId="3" fillId="8" borderId="11" xfId="0" applyFont="1" applyFill="1" applyBorder="1" applyAlignment="1">
      <alignment horizontal="center"/>
    </xf>
    <xf numFmtId="0" fontId="3" fillId="8" borderId="12" xfId="0" applyFont="1" applyFill="1" applyBorder="1" applyAlignment="1">
      <alignment horizontal="center"/>
    </xf>
    <xf numFmtId="0" fontId="3" fillId="8" borderId="14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left"/>
    </xf>
    <xf numFmtId="0" fontId="6" fillId="5" borderId="12" xfId="0" applyFont="1" applyFill="1" applyBorder="1" applyAlignment="1">
      <alignment horizontal="left"/>
    </xf>
    <xf numFmtId="0" fontId="2" fillId="3" borderId="0" xfId="0" applyFont="1" applyFill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57"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4" formatCode="_-&quot;$&quot;* #,##0.00_-;\-&quot;$&quot;* #,##0.00_-;_-&quot;$&quot;* &quot;-&quot;??_-;_-@_-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6" formatCode="_-* #,##0_-;\-* #,##0_-;_-* &quot;-&quot;??_-;_-@_-"/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none"/>
      </font>
    </dxf>
    <dxf>
      <border outline="0">
        <top style="thin">
          <color auto="1"/>
        </top>
      </border>
    </dxf>
    <dxf>
      <font>
        <strike val="0"/>
        <outline val="0"/>
        <shadow val="0"/>
        <u val="none"/>
        <vertAlign val="baseline"/>
        <sz val="11"/>
        <name val="Calibri"/>
        <scheme val="none"/>
      </font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2E4063"/>
        </patternFill>
      </fill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" formatCode="0"/>
      <alignment horizontal="right" vertical="bottom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border outline="0">
        <top style="thin">
          <color auto="1"/>
        </top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2E4063"/>
        </patternFill>
      </fill>
      <alignment horizontal="center" vertical="bottom" textRotation="0" wrapText="1" indent="0" justifyLastLine="0" shrinkToFit="0" readingOrder="0"/>
    </dxf>
    <dxf>
      <fill>
        <patternFill>
          <bgColor theme="0"/>
        </patternFill>
      </fill>
      <border>
        <left style="thin">
          <color theme="1"/>
        </left>
        <right style="thin">
          <color theme="1"/>
        </right>
        <vertical style="thin">
          <color theme="0" tint="-0.24994659260841701"/>
        </vertical>
      </border>
    </dxf>
    <dxf>
      <fill>
        <patternFill>
          <bgColor theme="0" tint="-4.9989318521683403E-2"/>
        </patternFill>
      </fill>
      <border>
        <left style="thin">
          <color rgb="FF0A1937"/>
        </left>
        <right style="thin">
          <color rgb="FF0A1937"/>
        </right>
        <vertical style="thin">
          <color theme="0" tint="-0.24994659260841701"/>
        </vertical>
      </border>
    </dxf>
    <dxf>
      <font>
        <b/>
        <i val="0"/>
      </font>
    </dxf>
    <dxf>
      <font>
        <b/>
        <i val="0"/>
      </font>
      <fill>
        <patternFill>
          <bgColor theme="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0" tint="-0.24994659260841701"/>
        </vertical>
      </border>
    </dxf>
    <dxf>
      <font>
        <b/>
        <i val="0"/>
        <color theme="0"/>
      </font>
      <fill>
        <patternFill>
          <bgColor rgb="FF2E4063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theme="1"/>
        </left>
        <right style="thin">
          <color theme="1"/>
        </right>
        <vertical style="thin">
          <color theme="0" tint="-0.24994659260841701"/>
        </vertical>
      </border>
    </dxf>
    <dxf>
      <fill>
        <patternFill>
          <bgColor theme="4" tint="0.79998168889431442"/>
        </patternFill>
      </fill>
      <border>
        <left style="thin">
          <color theme="1"/>
        </left>
        <right style="thin">
          <color theme="1"/>
        </right>
        <vertical style="thin">
          <color theme="0" tint="-0.24994659260841701"/>
        </vertical>
      </border>
    </dxf>
    <dxf>
      <font>
        <b/>
        <i val="0"/>
        <color theme="0"/>
      </font>
      <fill>
        <patternFill>
          <bgColor rgb="FF2E4063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2" defaultTableStyle="BCMECCS" defaultPivotStyle="PivotStyleLight16">
    <tableStyle name="BCMECCS" pivot="0" count="4">
      <tableStyleElement type="wholeTable" dxfId="56"/>
      <tableStyleElement type="headerRow" dxfId="55"/>
      <tableStyleElement type="firstRowStripe" dxfId="54"/>
      <tableStyleElement type="secondRowStripe" dxfId="53"/>
    </tableStyle>
    <tableStyle name="PivotTable Style 1" table="0" count="6">
      <tableStyleElement type="wholeTable" dxfId="52"/>
      <tableStyleElement type="headerRow" dxfId="51"/>
      <tableStyleElement type="totalRow" dxfId="50"/>
      <tableStyleElement type="lastColumn" dxfId="49"/>
      <tableStyleElement type="firstRowStripe" dxfId="48"/>
      <tableStyleElement type="secondRowStripe" dxfId="47"/>
    </tableStyle>
  </tableStyles>
  <colors>
    <mruColors>
      <color rgb="FF2E4063"/>
      <color rgb="FF6A7A98"/>
      <color rgb="FF0A19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189153</xdr:colOff>
      <xdr:row>2</xdr:row>
      <xdr:rowOff>156283</xdr:rowOff>
    </xdr:from>
    <xdr:to>
      <xdr:col>3</xdr:col>
      <xdr:colOff>2727679</xdr:colOff>
      <xdr:row>13</xdr:row>
      <xdr:rowOff>58731</xdr:rowOff>
    </xdr:to>
    <xdr:grpSp>
      <xdr:nvGrpSpPr>
        <xdr:cNvPr id="11" name="Group 10"/>
        <xdr:cNvGrpSpPr/>
      </xdr:nvGrpSpPr>
      <xdr:grpSpPr>
        <a:xfrm>
          <a:off x="360603" y="537283"/>
          <a:ext cx="5415076" cy="1997948"/>
          <a:chOff x="360603" y="537283"/>
          <a:chExt cx="5415076" cy="1997948"/>
        </a:xfrm>
      </xdr:grpSpPr>
      <xdr:grpSp>
        <xdr:nvGrpSpPr>
          <xdr:cNvPr id="9" name="Group 8"/>
          <xdr:cNvGrpSpPr/>
        </xdr:nvGrpSpPr>
        <xdr:grpSpPr>
          <a:xfrm>
            <a:off x="360603" y="537283"/>
            <a:ext cx="1485518" cy="1825721"/>
            <a:chOff x="360603" y="537283"/>
            <a:chExt cx="1485518" cy="1825721"/>
          </a:xfrm>
        </xdr:grpSpPr>
        <xdr:pic>
          <xdr:nvPicPr>
            <xdr:cNvPr id="3" name="Picture 2" descr="PDF file format icon - washed out to indicate that this icon refers to another document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lum bright="70000" contrast="-70000"/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53362" y="537283"/>
              <a:ext cx="900000" cy="1075703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5" name="TextBox 12"/>
            <xdr:cNvSpPr txBox="1"/>
          </xdr:nvSpPr>
          <xdr:spPr>
            <a:xfrm>
              <a:off x="360603" y="1753991"/>
              <a:ext cx="1485518" cy="60901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n-CA" sz="1100" b="1">
                  <a:solidFill>
                    <a:schemeClr val="bg1">
                      <a:lumMod val="75000"/>
                    </a:schemeClr>
                  </a:solidFill>
                </a:rPr>
                <a:t>Part 1</a:t>
              </a:r>
            </a:p>
            <a:p>
              <a:pPr algn="ctr"/>
              <a:r>
                <a:rPr lang="en-CA" sz="1100">
                  <a:solidFill>
                    <a:schemeClr val="bg1">
                      <a:lumMod val="75000"/>
                    </a:schemeClr>
                  </a:solidFill>
                </a:rPr>
                <a:t>Food Waste Reduction Toolkit Report</a:t>
              </a:r>
            </a:p>
          </xdr:txBody>
        </xdr:sp>
      </xdr:grpSp>
      <xdr:grpSp>
        <xdr:nvGrpSpPr>
          <xdr:cNvPr id="8" name="Group 7"/>
          <xdr:cNvGrpSpPr/>
        </xdr:nvGrpSpPr>
        <xdr:grpSpPr>
          <a:xfrm>
            <a:off x="2325382" y="537283"/>
            <a:ext cx="1485518" cy="1997948"/>
            <a:chOff x="2268232" y="537283"/>
            <a:chExt cx="1485518" cy="1997948"/>
          </a:xfrm>
        </xdr:grpSpPr>
        <xdr:pic>
          <xdr:nvPicPr>
            <xdr:cNvPr id="2" name="Picture 1" descr="PDF file format icon - washed out to indicate that this icon refers to another document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lum bright="70000" contrast="-70000"/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560991" y="537283"/>
              <a:ext cx="900000" cy="1075703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6" name="TextBox 17"/>
            <xdr:cNvSpPr txBox="1"/>
          </xdr:nvSpPr>
          <xdr:spPr>
            <a:xfrm>
              <a:off x="2268232" y="1753991"/>
              <a:ext cx="1485518" cy="78124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n-CA" sz="1100" b="1">
                  <a:solidFill>
                    <a:schemeClr val="bg1">
                      <a:lumMod val="75000"/>
                    </a:schemeClr>
                  </a:solidFill>
                </a:rPr>
                <a:t>Part 2</a:t>
              </a:r>
            </a:p>
            <a:p>
              <a:pPr algn="ctr"/>
              <a:r>
                <a:rPr lang="en-CA" sz="1100">
                  <a:solidFill>
                    <a:schemeClr val="bg1">
                      <a:lumMod val="75000"/>
                    </a:schemeClr>
                  </a:solidFill>
                </a:rPr>
                <a:t>Food Waste Reduction Toolkit Instruction Manual</a:t>
              </a:r>
            </a:p>
          </xdr:txBody>
        </xdr:sp>
      </xdr:grpSp>
      <xdr:grpSp>
        <xdr:nvGrpSpPr>
          <xdr:cNvPr id="10" name="Group 9"/>
          <xdr:cNvGrpSpPr/>
        </xdr:nvGrpSpPr>
        <xdr:grpSpPr>
          <a:xfrm>
            <a:off x="4290161" y="542220"/>
            <a:ext cx="1485518" cy="1820784"/>
            <a:chOff x="4290161" y="542220"/>
            <a:chExt cx="1485518" cy="1820784"/>
          </a:xfrm>
        </xdr:grpSpPr>
        <xdr:pic>
          <xdr:nvPicPr>
            <xdr:cNvPr id="4" name="Picture 3" descr="Excel file format icon - bold to indicate that this icon refers to the current document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568489" y="542220"/>
              <a:ext cx="900000" cy="107180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7" name="TextBox 18"/>
            <xdr:cNvSpPr txBox="1"/>
          </xdr:nvSpPr>
          <xdr:spPr>
            <a:xfrm>
              <a:off x="4290161" y="1753991"/>
              <a:ext cx="1485518" cy="60901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n-CA" sz="1100" b="1">
                  <a:solidFill>
                    <a:srgbClr val="2E4063"/>
                  </a:solidFill>
                </a:rPr>
                <a:t>Part 3</a:t>
              </a:r>
            </a:p>
            <a:p>
              <a:pPr algn="ctr"/>
              <a:r>
                <a:rPr lang="en-CA" sz="1100">
                  <a:solidFill>
                    <a:srgbClr val="2E4063"/>
                  </a:solidFill>
                </a:rPr>
                <a:t>Food Waste Reduction Excel Toolkit</a:t>
              </a:r>
            </a:p>
          </xdr:txBody>
        </xdr:sp>
      </xdr:grp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drew" refreshedDate="43159.454637962961" createdVersion="4" refreshedVersion="4" minRefreshableVersion="3" recordCount="11">
  <cacheSource type="worksheet">
    <worksheetSource name="LogTable"/>
  </cacheSource>
  <cacheFields count="10">
    <cacheField name="Date" numFmtId="0">
      <sharedItems containsNonDate="0" containsString="0" containsBlank="1"/>
    </cacheField>
    <cacheField name="Reported _x000a_by Employee" numFmtId="0">
      <sharedItems containsBlank="1"/>
    </cacheField>
    <cacheField name="Department" numFmtId="0">
      <sharedItems containsBlank="1" count="7">
        <s v="Refrigerated Storage"/>
        <s v="Service Line"/>
        <s v="Prep Area"/>
        <s v="Dry Storage"/>
        <s v="Receiving"/>
        <s v="Customer"/>
        <m/>
      </sharedItems>
    </cacheField>
    <cacheField name="Type _x000a_of Waste" numFmtId="0">
      <sharedItems containsBlank="1" count="6">
        <s v="Cross Contamination"/>
        <s v="Spillage"/>
        <s v="Spoilage"/>
        <s v="Prep Error"/>
        <s v="Customer Return"/>
        <m/>
      </sharedItems>
    </cacheField>
    <cacheField name="Product _x000a_Description" numFmtId="49">
      <sharedItems containsBlank="1"/>
    </cacheField>
    <cacheField name="Quantity" numFmtId="43">
      <sharedItems containsString="0" containsBlank="1" containsNumber="1" containsInteger="1" minValue="1" maxValue="500"/>
    </cacheField>
    <cacheField name="Unit" numFmtId="49">
      <sharedItems containsBlank="1"/>
    </cacheField>
    <cacheField name="Cost _x000a_per Unit" numFmtId="44">
      <sharedItems containsString="0" containsBlank="1" containsNumber="1" minValue="4.9749999999999994E-3" maxValue="40"/>
    </cacheField>
    <cacheField name="Total _x000a_Cost" numFmtId="44">
      <sharedItems containsSemiMixedTypes="0" containsString="0" containsNumber="1" minValue="0" maxValue="400" count="11">
        <n v="40"/>
        <n v="2.4874999999999998"/>
        <n v="1.25"/>
        <n v="6"/>
        <n v="4.95"/>
        <n v="30"/>
        <n v="32"/>
        <n v="152"/>
        <n v="10.79"/>
        <n v="400"/>
        <n v="0"/>
      </sharedItems>
    </cacheField>
    <cacheField name="Reason / Caus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">
  <r>
    <m/>
    <s v="Jim"/>
    <x v="0"/>
    <x v="0"/>
    <s v="Lettuce Mix"/>
    <n v="1"/>
    <s v="case"/>
    <n v="40"/>
    <x v="0"/>
    <s v="Meat stored above lettuce dripped onto case"/>
  </r>
  <r>
    <m/>
    <s v="Sue"/>
    <x v="1"/>
    <x v="0"/>
    <s v="Chopped Onions"/>
    <n v="500"/>
    <s v="grams"/>
    <n v="4.9749999999999994E-3"/>
    <x v="1"/>
    <s v="Spilled drink on service line"/>
  </r>
  <r>
    <m/>
    <s v="Sue"/>
    <x v="1"/>
    <x v="0"/>
    <s v="Fried Onions"/>
    <n v="250"/>
    <s v="grams"/>
    <n v="5.0000000000000001E-3"/>
    <x v="2"/>
    <s v="Spilled drink on service line"/>
  </r>
  <r>
    <m/>
    <s v="Sue"/>
    <x v="2"/>
    <x v="1"/>
    <s v="Cookies"/>
    <n v="24"/>
    <s v="each"/>
    <n v="0.25"/>
    <x v="3"/>
    <s v="Dropped tray (burned hand through oven mitt)"/>
  </r>
  <r>
    <m/>
    <s v="Paul"/>
    <x v="3"/>
    <x v="2"/>
    <s v="Potatoes"/>
    <n v="5"/>
    <s v="kg"/>
    <n v="0.99"/>
    <x v="4"/>
    <s v="Rotted"/>
  </r>
  <r>
    <m/>
    <s v="Paul"/>
    <x v="4"/>
    <x v="0"/>
    <s v="Flour"/>
    <n v="20"/>
    <s v="kg"/>
    <n v="1.5"/>
    <x v="5"/>
    <s v="Bag placed in puddle on floor"/>
  </r>
  <r>
    <m/>
    <s v="Dave"/>
    <x v="0"/>
    <x v="3"/>
    <s v="Cream of Broccoli Soup"/>
    <n v="16"/>
    <s v="L"/>
    <n v="2"/>
    <x v="6"/>
    <s v="Burned soup "/>
  </r>
  <r>
    <m/>
    <s v="Jim"/>
    <x v="0"/>
    <x v="2"/>
    <s v="Chicken Breasts"/>
    <n v="20"/>
    <s v="kg"/>
    <n v="7.6"/>
    <x v="7"/>
    <s v="Freezer burnt in back of walk-in "/>
  </r>
  <r>
    <m/>
    <s v="Karl"/>
    <x v="5"/>
    <x v="4"/>
    <s v="Steak Entrée"/>
    <n v="1"/>
    <s v="each"/>
    <n v="10.79"/>
    <x v="8"/>
    <s v="Over cooked (well done vs. rare)"/>
  </r>
  <r>
    <m/>
    <m/>
    <x v="3"/>
    <x v="5"/>
    <m/>
    <n v="400"/>
    <m/>
    <n v="1"/>
    <x v="9"/>
    <m/>
  </r>
  <r>
    <m/>
    <m/>
    <x v="6"/>
    <x v="5"/>
    <m/>
    <m/>
    <m/>
    <m/>
    <x v="1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4" minRefreshableVersion="3" itemPrintTitles="1" createdVersion="4" indent="0" showHeaders="0" outline="1" outlineData="1" multipleFieldFilters="0">
  <location ref="A5:G13" firstHeaderRow="1" firstDataRow="2" firstDataCol="1"/>
  <pivotFields count="10">
    <pivotField showAll="0"/>
    <pivotField showAll="0"/>
    <pivotField axis="axisRow" showAll="0">
      <items count="8">
        <item x="5"/>
        <item x="3"/>
        <item x="2"/>
        <item x="4"/>
        <item x="0"/>
        <item x="1"/>
        <item h="1" x="6"/>
        <item t="default"/>
      </items>
    </pivotField>
    <pivotField axis="axisCol" showAll="0">
      <items count="7">
        <item x="0"/>
        <item x="4"/>
        <item x="3"/>
        <item x="1"/>
        <item x="2"/>
        <item h="1" x="5"/>
        <item t="default"/>
      </items>
    </pivotField>
    <pivotField showAll="0"/>
    <pivotField showAll="0"/>
    <pivotField showAll="0"/>
    <pivotField showAll="0"/>
    <pivotField dataField="1" showAll="0">
      <items count="12">
        <item x="10"/>
        <item x="2"/>
        <item x="1"/>
        <item x="4"/>
        <item x="3"/>
        <item x="8"/>
        <item x="5"/>
        <item x="6"/>
        <item x="0"/>
        <item x="7"/>
        <item x="9"/>
        <item t="default"/>
      </items>
    </pivotField>
    <pivotField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Waste Cost Dollars" fld="8" baseField="0" baseItem="0" numFmtId="44"/>
  </dataFields>
  <formats count="5">
    <format dxfId="4">
      <pivotArea outline="0" collapsedLevelsAreSubtotals="1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dataOnly="0" labelOnly="1" grandCol="1" outline="0" fieldPosition="0"/>
    </format>
    <format dxfId="1">
      <pivotArea dataOnly="0" labelOnly="1" fieldPosition="0">
        <references count="1">
          <reference field="3" count="0"/>
        </references>
      </pivotArea>
    </format>
    <format dxfId="0">
      <pivotArea dataOnly="0" labelOnly="1" grandCol="1" outline="0" fieldPosition="0"/>
    </format>
  </formats>
  <pivotTableStyleInfo name="PivotTable Style 1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4" name="ForecastTable" displayName="ForecastTable" ref="A2:F41" headerRowDxfId="46" dataDxfId="44" totalsRowDxfId="42" headerRowBorderDxfId="45" tableBorderDxfId="43">
  <autoFilter ref="A2:F41"/>
  <tableColumns count="6">
    <tableColumn id="1" name="Date_x000a_m/d/yyyy" totalsRowLabel="Total" dataDxfId="41"/>
    <tableColumn id="2" name="Month" dataDxfId="40">
      <calculatedColumnFormula>IF(ISNUMBER(A3),TEXT(A3,"mmmm"),"")</calculatedColumnFormula>
    </tableColumn>
    <tableColumn id="3" name="Day of _x000a_Week" dataDxfId="39">
      <calculatedColumnFormula>IF(ISNUMBER(A3),TEXT(A3,"dddd"),"")</calculatedColumnFormula>
    </tableColumn>
    <tableColumn id="4" name="Weather" dataDxfId="38"/>
    <tableColumn id="5" name="Customers" totalsRowFunction="average" dataDxfId="37"/>
    <tableColumn id="6" name="Special Notes" dataDxfId="36"/>
  </tableColumns>
  <tableStyleInfo name="BCMECCS" showFirstColumn="0" showLastColumn="0" showRowStripes="1" showColumnStripes="0"/>
</table>
</file>

<file path=xl/tables/table2.xml><?xml version="1.0" encoding="utf-8"?>
<table xmlns="http://schemas.openxmlformats.org/spreadsheetml/2006/main" id="1" name="ForecastTable2" displayName="ForecastTable2" ref="A2:F27" headerRowDxfId="35" dataDxfId="33" totalsRowDxfId="31" headerRowBorderDxfId="34" tableBorderDxfId="32">
  <autoFilter ref="A2:F27"/>
  <tableColumns count="6">
    <tableColumn id="1" name="Date_x000a_m/d/yyyy" totalsRowLabel="Total" dataDxfId="30"/>
    <tableColumn id="2" name="Month" dataDxfId="29">
      <calculatedColumnFormula>IF(ISNUMBER(A3),TEXT(A3,"mmmm"),"")</calculatedColumnFormula>
    </tableColumn>
    <tableColumn id="3" name="Day of _x000a_Week" dataDxfId="28">
      <calculatedColumnFormula>IF(ISNUMBER(A3),TEXT(A3,"dddd"),"")</calculatedColumnFormula>
    </tableColumn>
    <tableColumn id="4" name="Weather" dataDxfId="27"/>
    <tableColumn id="5" name="Covers" totalsRowFunction="average" dataDxfId="26" dataCellStyle="Comma"/>
    <tableColumn id="6" name="Special Notes" dataDxfId="25"/>
  </tableColumns>
  <tableStyleInfo name="BCMECCS" showFirstColumn="0" showLastColumn="0" showRowStripes="1" showColumnStripes="0"/>
</table>
</file>

<file path=xl/tables/table3.xml><?xml version="1.0" encoding="utf-8"?>
<table xmlns="http://schemas.openxmlformats.org/spreadsheetml/2006/main" id="2" name="Waste_Type" displayName="Waste_Type" ref="D4:E9" totalsRowShown="0" headerRowDxfId="24" dataDxfId="23">
  <autoFilter ref="D4:E9"/>
  <tableColumns count="2">
    <tableColumn id="1" name="Type of Waste" dataDxfId="22"/>
    <tableColumn id="2" name="Description" dataDxfId="21"/>
  </tableColumns>
  <tableStyleInfo name="BCMECCS" showFirstColumn="0" showLastColumn="0" showRowStripes="1" showColumnStripes="0"/>
</table>
</file>

<file path=xl/tables/table4.xml><?xml version="1.0" encoding="utf-8"?>
<table xmlns="http://schemas.openxmlformats.org/spreadsheetml/2006/main" id="3" name="Department" displayName="Department" ref="A4:B11" totalsRowShown="0" headerRowDxfId="20" dataDxfId="19">
  <autoFilter ref="A4:B11"/>
  <tableColumns count="2">
    <tableColumn id="1" name="Departments" dataDxfId="18"/>
    <tableColumn id="2" name="Description" dataDxfId="17"/>
  </tableColumns>
  <tableStyleInfo name="BCMECCS" showFirstColumn="0" showLastColumn="0" showRowStripes="1" showColumnStripes="0"/>
</table>
</file>

<file path=xl/tables/table5.xml><?xml version="1.0" encoding="utf-8"?>
<table xmlns="http://schemas.openxmlformats.org/spreadsheetml/2006/main" id="5" name="LogTable" displayName="LogTable" ref="A2:J13" totalsRowShown="0" headerRowDxfId="16" dataDxfId="15">
  <autoFilter ref="A2:J13"/>
  <tableColumns count="10">
    <tableColumn id="1" name="Date" dataDxfId="14"/>
    <tableColumn id="2" name="Reported _x000a_by Employee" dataDxfId="13"/>
    <tableColumn id="3" name="Department" dataDxfId="12"/>
    <tableColumn id="10" name="Type _x000a_of Waste" dataDxfId="11"/>
    <tableColumn id="4" name="Product _x000a_Description" dataDxfId="10"/>
    <tableColumn id="5" name="Quantity" dataDxfId="9" dataCellStyle="Comma"/>
    <tableColumn id="6" name="Unit" dataDxfId="8"/>
    <tableColumn id="7" name="Cost _x000a_per Unit" dataDxfId="7" dataCellStyle="Currency"/>
    <tableColumn id="8" name="Total _x000a_Cost" dataDxfId="6" dataCellStyle="Currency">
      <calculatedColumnFormula>LogTable[[#This Row],[Cost 
per Unit]]*LogTable[[#This Row],[Quantity]]</calculatedColumnFormula>
    </tableColumn>
    <tableColumn id="9" name="Reason / Cause" dataDxfId="5"/>
  </tableColumns>
  <tableStyleInfo name="BCMECCS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30"/>
  <sheetViews>
    <sheetView showGridLines="0" tabSelected="1" workbookViewId="0"/>
  </sheetViews>
  <sheetFormatPr defaultColWidth="9.140625" defaultRowHeight="15" x14ac:dyDescent="0.25"/>
  <cols>
    <col min="1" max="1" width="2.5703125" style="110" customWidth="1"/>
    <col min="2" max="2" width="6.5703125" style="110" customWidth="1"/>
    <col min="3" max="3" width="36.5703125" style="110" customWidth="1"/>
    <col min="4" max="4" width="43.7109375" style="110" customWidth="1"/>
    <col min="5" max="16384" width="9.140625" style="110"/>
  </cols>
  <sheetData>
    <row r="1" spans="1:4" x14ac:dyDescent="0.25">
      <c r="A1" s="8" t="s">
        <v>240</v>
      </c>
    </row>
    <row r="2" spans="1:4" x14ac:dyDescent="0.25">
      <c r="A2" s="8"/>
    </row>
    <row r="15" spans="1:4" x14ac:dyDescent="0.25">
      <c r="A15" s="8" t="s">
        <v>241</v>
      </c>
    </row>
    <row r="16" spans="1:4" x14ac:dyDescent="0.25">
      <c r="A16" s="81"/>
      <c r="B16" s="102" t="s">
        <v>141</v>
      </c>
      <c r="C16" s="102" t="s">
        <v>144</v>
      </c>
      <c r="D16" s="103" t="s">
        <v>7</v>
      </c>
    </row>
    <row r="17" spans="1:4" x14ac:dyDescent="0.25">
      <c r="A17" s="117"/>
      <c r="B17" s="104" t="s">
        <v>142</v>
      </c>
      <c r="C17" s="104" t="s">
        <v>93</v>
      </c>
      <c r="D17" s="118"/>
    </row>
    <row r="18" spans="1:4" ht="30" x14ac:dyDescent="0.25">
      <c r="A18" s="119"/>
      <c r="B18" s="120" t="s">
        <v>133</v>
      </c>
      <c r="C18" s="121" t="s">
        <v>76</v>
      </c>
      <c r="D18" s="122" t="s">
        <v>151</v>
      </c>
    </row>
    <row r="19" spans="1:4" ht="60" x14ac:dyDescent="0.25">
      <c r="A19" s="123"/>
      <c r="B19" s="124" t="s">
        <v>134</v>
      </c>
      <c r="C19" s="125" t="s">
        <v>233</v>
      </c>
      <c r="D19" s="126" t="s">
        <v>152</v>
      </c>
    </row>
    <row r="20" spans="1:4" ht="60" x14ac:dyDescent="0.25">
      <c r="A20" s="127"/>
      <c r="B20" s="128" t="s">
        <v>135</v>
      </c>
      <c r="C20" s="129" t="s">
        <v>237</v>
      </c>
      <c r="D20" s="130" t="s">
        <v>153</v>
      </c>
    </row>
    <row r="21" spans="1:4" x14ac:dyDescent="0.25">
      <c r="A21" s="117"/>
      <c r="B21" s="104" t="s">
        <v>143</v>
      </c>
      <c r="C21" s="104" t="s">
        <v>94</v>
      </c>
      <c r="D21" s="118"/>
    </row>
    <row r="22" spans="1:4" ht="45" x14ac:dyDescent="0.25">
      <c r="A22" s="131"/>
      <c r="B22" s="120" t="s">
        <v>136</v>
      </c>
      <c r="C22" s="121" t="s">
        <v>100</v>
      </c>
      <c r="D22" s="122" t="s">
        <v>154</v>
      </c>
    </row>
    <row r="23" spans="1:4" ht="30" x14ac:dyDescent="0.25">
      <c r="A23" s="132"/>
      <c r="B23" s="124" t="s">
        <v>146</v>
      </c>
      <c r="C23" s="125" t="s">
        <v>95</v>
      </c>
      <c r="D23" s="105" t="s">
        <v>155</v>
      </c>
    </row>
    <row r="24" spans="1:4" ht="45" x14ac:dyDescent="0.25">
      <c r="A24" s="132"/>
      <c r="B24" s="124" t="s">
        <v>137</v>
      </c>
      <c r="C24" s="133" t="s">
        <v>96</v>
      </c>
      <c r="D24" s="126" t="s">
        <v>156</v>
      </c>
    </row>
    <row r="25" spans="1:4" ht="30" x14ac:dyDescent="0.25">
      <c r="A25" s="132"/>
      <c r="B25" s="124" t="s">
        <v>139</v>
      </c>
      <c r="C25" s="133" t="s">
        <v>97</v>
      </c>
      <c r="D25" s="275" t="s">
        <v>205</v>
      </c>
    </row>
    <row r="26" spans="1:4" ht="45" x14ac:dyDescent="0.25">
      <c r="A26" s="132"/>
      <c r="B26" s="124" t="s">
        <v>138</v>
      </c>
      <c r="C26" s="133" t="s">
        <v>98</v>
      </c>
      <c r="D26" s="126" t="s">
        <v>157</v>
      </c>
    </row>
    <row r="27" spans="1:4" ht="45" x14ac:dyDescent="0.25">
      <c r="A27" s="132"/>
      <c r="B27" s="124" t="s">
        <v>140</v>
      </c>
      <c r="C27" s="133" t="s">
        <v>99</v>
      </c>
      <c r="D27" s="126" t="s">
        <v>158</v>
      </c>
    </row>
    <row r="28" spans="1:4" ht="45" x14ac:dyDescent="0.25">
      <c r="A28" s="134"/>
      <c r="B28" s="124" t="s">
        <v>147</v>
      </c>
      <c r="C28" s="125" t="s">
        <v>238</v>
      </c>
      <c r="D28" s="275" t="s">
        <v>206</v>
      </c>
    </row>
    <row r="29" spans="1:4" ht="45" x14ac:dyDescent="0.25">
      <c r="A29" s="134"/>
      <c r="B29" s="124" t="s">
        <v>148</v>
      </c>
      <c r="C29" s="125" t="s">
        <v>239</v>
      </c>
      <c r="D29" s="275" t="s">
        <v>207</v>
      </c>
    </row>
    <row r="30" spans="1:4" ht="60" x14ac:dyDescent="0.25">
      <c r="A30" s="134"/>
      <c r="B30" s="128" t="s">
        <v>149</v>
      </c>
      <c r="C30" s="129" t="s">
        <v>228</v>
      </c>
      <c r="D30" s="276" t="s">
        <v>235</v>
      </c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G41"/>
  <sheetViews>
    <sheetView showGridLines="0" zoomScale="90" zoomScaleNormal="90" workbookViewId="0"/>
  </sheetViews>
  <sheetFormatPr defaultColWidth="9.140625" defaultRowHeight="15.75" x14ac:dyDescent="0.25"/>
  <cols>
    <col min="1" max="1" width="9.140625" style="109"/>
    <col min="2" max="2" width="14.7109375" style="109" customWidth="1"/>
    <col min="3" max="3" width="19.7109375" style="109" customWidth="1"/>
    <col min="4" max="4" width="32.85546875" style="109" customWidth="1"/>
    <col min="5" max="5" width="10.85546875" style="109" customWidth="1"/>
    <col min="6" max="6" width="10.7109375" style="109" customWidth="1"/>
    <col min="7" max="7" width="42.7109375" style="109" customWidth="1"/>
    <col min="8" max="16384" width="9.140625" style="109"/>
  </cols>
  <sheetData>
    <row r="1" spans="1:7" x14ac:dyDescent="0.25">
      <c r="A1" s="51" t="s">
        <v>24</v>
      </c>
      <c r="B1" s="52"/>
      <c r="C1" s="52"/>
      <c r="D1" s="50"/>
      <c r="E1" s="290" t="s">
        <v>91</v>
      </c>
      <c r="F1" s="291"/>
      <c r="G1" s="50"/>
    </row>
    <row r="2" spans="1:7" ht="31.5" x14ac:dyDescent="0.25">
      <c r="A2" s="57" t="s">
        <v>0</v>
      </c>
      <c r="B2" s="58" t="s">
        <v>26</v>
      </c>
      <c r="C2" s="58" t="s">
        <v>25</v>
      </c>
      <c r="D2" s="58" t="s">
        <v>20</v>
      </c>
      <c r="E2" s="59" t="s">
        <v>18</v>
      </c>
      <c r="F2" s="59" t="s">
        <v>19</v>
      </c>
      <c r="G2" s="57" t="s">
        <v>21</v>
      </c>
    </row>
    <row r="3" spans="1:7" s="53" customFormat="1" ht="18.75" x14ac:dyDescent="0.3">
      <c r="A3" s="60"/>
      <c r="B3" s="60"/>
      <c r="C3" s="60"/>
      <c r="D3" s="61"/>
      <c r="E3" s="62"/>
      <c r="F3" s="61"/>
      <c r="G3" s="60"/>
    </row>
    <row r="4" spans="1:7" s="53" customFormat="1" ht="18.75" x14ac:dyDescent="0.3">
      <c r="A4" s="54"/>
      <c r="B4" s="54"/>
      <c r="C4" s="54"/>
      <c r="D4" s="55"/>
      <c r="E4" s="56"/>
      <c r="F4" s="55"/>
      <c r="G4" s="54"/>
    </row>
    <row r="5" spans="1:7" s="53" customFormat="1" ht="18.75" x14ac:dyDescent="0.3">
      <c r="A5" s="60"/>
      <c r="B5" s="60"/>
      <c r="C5" s="60"/>
      <c r="D5" s="61"/>
      <c r="E5" s="62"/>
      <c r="F5" s="61"/>
      <c r="G5" s="60"/>
    </row>
    <row r="6" spans="1:7" s="53" customFormat="1" ht="18.75" x14ac:dyDescent="0.3">
      <c r="A6" s="54"/>
      <c r="B6" s="54"/>
      <c r="C6" s="54"/>
      <c r="D6" s="55"/>
      <c r="E6" s="56"/>
      <c r="F6" s="55"/>
      <c r="G6" s="54"/>
    </row>
    <row r="7" spans="1:7" s="53" customFormat="1" ht="18.75" x14ac:dyDescent="0.3">
      <c r="A7" s="60"/>
      <c r="B7" s="60"/>
      <c r="C7" s="60"/>
      <c r="D7" s="61"/>
      <c r="E7" s="62"/>
      <c r="F7" s="61"/>
      <c r="G7" s="60"/>
    </row>
    <row r="8" spans="1:7" s="53" customFormat="1" ht="18.75" x14ac:dyDescent="0.3">
      <c r="A8" s="54"/>
      <c r="B8" s="54"/>
      <c r="C8" s="54"/>
      <c r="D8" s="55"/>
      <c r="E8" s="56"/>
      <c r="F8" s="55"/>
      <c r="G8" s="54"/>
    </row>
    <row r="9" spans="1:7" s="53" customFormat="1" ht="18.75" x14ac:dyDescent="0.3">
      <c r="A9" s="60"/>
      <c r="B9" s="60"/>
      <c r="C9" s="60"/>
      <c r="D9" s="61"/>
      <c r="E9" s="62"/>
      <c r="F9" s="61"/>
      <c r="G9" s="60"/>
    </row>
    <row r="10" spans="1:7" s="53" customFormat="1" ht="18.75" x14ac:dyDescent="0.3">
      <c r="A10" s="54"/>
      <c r="B10" s="54"/>
      <c r="C10" s="54"/>
      <c r="D10" s="55"/>
      <c r="E10" s="56"/>
      <c r="F10" s="55"/>
      <c r="G10" s="54"/>
    </row>
    <row r="11" spans="1:7" s="53" customFormat="1" ht="18.75" x14ac:dyDescent="0.3">
      <c r="A11" s="60"/>
      <c r="B11" s="60"/>
      <c r="C11" s="60"/>
      <c r="D11" s="61"/>
      <c r="E11" s="62"/>
      <c r="F11" s="61"/>
      <c r="G11" s="60"/>
    </row>
    <row r="12" spans="1:7" s="53" customFormat="1" ht="18.75" x14ac:dyDescent="0.3">
      <c r="A12" s="54"/>
      <c r="B12" s="54"/>
      <c r="C12" s="54"/>
      <c r="D12" s="55"/>
      <c r="E12" s="56"/>
      <c r="F12" s="55"/>
      <c r="G12" s="54"/>
    </row>
    <row r="13" spans="1:7" s="53" customFormat="1" ht="18.75" x14ac:dyDescent="0.3">
      <c r="A13" s="60"/>
      <c r="B13" s="60"/>
      <c r="C13" s="60"/>
      <c r="D13" s="61"/>
      <c r="E13" s="62"/>
      <c r="F13" s="61"/>
      <c r="G13" s="60"/>
    </row>
    <row r="14" spans="1:7" s="53" customFormat="1" ht="18.75" x14ac:dyDescent="0.3">
      <c r="A14" s="54"/>
      <c r="B14" s="54"/>
      <c r="C14" s="54"/>
      <c r="D14" s="55"/>
      <c r="E14" s="56"/>
      <c r="F14" s="55"/>
      <c r="G14" s="54"/>
    </row>
    <row r="15" spans="1:7" s="53" customFormat="1" ht="18.75" x14ac:dyDescent="0.3">
      <c r="A15" s="60"/>
      <c r="B15" s="60"/>
      <c r="C15" s="60"/>
      <c r="D15" s="61"/>
      <c r="E15" s="62"/>
      <c r="F15" s="61"/>
      <c r="G15" s="60"/>
    </row>
    <row r="16" spans="1:7" s="53" customFormat="1" ht="18.75" x14ac:dyDescent="0.3">
      <c r="A16" s="54"/>
      <c r="B16" s="54"/>
      <c r="C16" s="54"/>
      <c r="D16" s="55"/>
      <c r="E16" s="56"/>
      <c r="F16" s="55"/>
      <c r="G16" s="54"/>
    </row>
    <row r="17" spans="1:7" s="53" customFormat="1" ht="18.75" x14ac:dyDescent="0.3">
      <c r="A17" s="60"/>
      <c r="B17" s="60"/>
      <c r="C17" s="60"/>
      <c r="D17" s="61"/>
      <c r="E17" s="62"/>
      <c r="F17" s="61"/>
      <c r="G17" s="60"/>
    </row>
    <row r="18" spans="1:7" s="53" customFormat="1" ht="18.75" x14ac:dyDescent="0.3">
      <c r="A18" s="54"/>
      <c r="B18" s="54"/>
      <c r="C18" s="54"/>
      <c r="D18" s="55"/>
      <c r="E18" s="56"/>
      <c r="F18" s="55"/>
      <c r="G18" s="54"/>
    </row>
    <row r="19" spans="1:7" s="53" customFormat="1" ht="18.75" x14ac:dyDescent="0.3">
      <c r="A19" s="60"/>
      <c r="B19" s="60"/>
      <c r="C19" s="60"/>
      <c r="D19" s="61"/>
      <c r="E19" s="62"/>
      <c r="F19" s="61"/>
      <c r="G19" s="60"/>
    </row>
    <row r="20" spans="1:7" s="53" customFormat="1" ht="18.75" x14ac:dyDescent="0.3">
      <c r="A20" s="54"/>
      <c r="B20" s="54"/>
      <c r="C20" s="54"/>
      <c r="D20" s="55"/>
      <c r="E20" s="56"/>
      <c r="F20" s="55"/>
      <c r="G20" s="54"/>
    </row>
    <row r="21" spans="1:7" s="53" customFormat="1" ht="18.75" x14ac:dyDescent="0.3">
      <c r="A21" s="60"/>
      <c r="B21" s="60"/>
      <c r="C21" s="60"/>
      <c r="D21" s="61"/>
      <c r="E21" s="62"/>
      <c r="F21" s="61"/>
      <c r="G21" s="60"/>
    </row>
    <row r="22" spans="1:7" s="53" customFormat="1" ht="18.75" x14ac:dyDescent="0.3">
      <c r="A22" s="54"/>
      <c r="B22" s="54"/>
      <c r="C22" s="54"/>
      <c r="D22" s="55"/>
      <c r="E22" s="56"/>
      <c r="F22" s="55"/>
      <c r="G22" s="54"/>
    </row>
    <row r="23" spans="1:7" s="53" customFormat="1" ht="18.75" x14ac:dyDescent="0.3">
      <c r="A23" s="60"/>
      <c r="B23" s="60"/>
      <c r="C23" s="60"/>
      <c r="D23" s="61"/>
      <c r="E23" s="62"/>
      <c r="F23" s="61"/>
      <c r="G23" s="60"/>
    </row>
    <row r="24" spans="1:7" s="53" customFormat="1" ht="18.75" x14ac:dyDescent="0.3">
      <c r="A24" s="54"/>
      <c r="B24" s="54"/>
      <c r="C24" s="54"/>
      <c r="D24" s="55"/>
      <c r="E24" s="56"/>
      <c r="F24" s="55"/>
      <c r="G24" s="54"/>
    </row>
    <row r="25" spans="1:7" s="53" customFormat="1" ht="18.75" x14ac:dyDescent="0.3">
      <c r="A25" s="60"/>
      <c r="B25" s="60"/>
      <c r="C25" s="60"/>
      <c r="D25" s="61"/>
      <c r="E25" s="62"/>
      <c r="F25" s="61"/>
      <c r="G25" s="60"/>
    </row>
    <row r="26" spans="1:7" s="53" customFormat="1" ht="18.75" x14ac:dyDescent="0.3">
      <c r="A26" s="54"/>
      <c r="B26" s="54"/>
      <c r="C26" s="54"/>
      <c r="D26" s="55"/>
      <c r="E26" s="56"/>
      <c r="F26" s="55"/>
      <c r="G26" s="54"/>
    </row>
    <row r="27" spans="1:7" s="53" customFormat="1" ht="18.75" x14ac:dyDescent="0.3">
      <c r="A27" s="60"/>
      <c r="B27" s="60"/>
      <c r="C27" s="60"/>
      <c r="D27" s="61"/>
      <c r="E27" s="62"/>
      <c r="F27" s="61"/>
      <c r="G27" s="60"/>
    </row>
    <row r="28" spans="1:7" s="53" customFormat="1" ht="18.75" x14ac:dyDescent="0.3">
      <c r="A28" s="54"/>
      <c r="B28" s="54"/>
      <c r="C28" s="54"/>
      <c r="D28" s="55"/>
      <c r="E28" s="56"/>
      <c r="F28" s="55"/>
      <c r="G28" s="54"/>
    </row>
    <row r="29" spans="1:7" x14ac:dyDescent="0.25">
      <c r="D29" s="142"/>
      <c r="E29" s="143"/>
      <c r="F29" s="142"/>
    </row>
    <row r="30" spans="1:7" x14ac:dyDescent="0.25">
      <c r="D30" s="142"/>
      <c r="E30" s="143"/>
      <c r="F30" s="142"/>
    </row>
    <row r="31" spans="1:7" x14ac:dyDescent="0.25">
      <c r="D31" s="142"/>
      <c r="E31" s="143"/>
      <c r="F31" s="142"/>
    </row>
    <row r="32" spans="1:7" x14ac:dyDescent="0.25">
      <c r="D32" s="142"/>
      <c r="E32" s="143"/>
      <c r="F32" s="142"/>
    </row>
    <row r="33" spans="4:6" x14ac:dyDescent="0.25">
      <c r="D33" s="142"/>
      <c r="E33" s="143"/>
      <c r="F33" s="142"/>
    </row>
    <row r="34" spans="4:6" x14ac:dyDescent="0.25">
      <c r="D34" s="142"/>
      <c r="E34" s="143"/>
      <c r="F34" s="142"/>
    </row>
    <row r="35" spans="4:6" x14ac:dyDescent="0.25">
      <c r="D35" s="142"/>
      <c r="E35" s="143"/>
      <c r="F35" s="142"/>
    </row>
    <row r="36" spans="4:6" x14ac:dyDescent="0.25">
      <c r="D36" s="142"/>
      <c r="E36" s="143"/>
      <c r="F36" s="142"/>
    </row>
    <row r="37" spans="4:6" x14ac:dyDescent="0.25">
      <c r="D37" s="142"/>
      <c r="E37" s="143"/>
      <c r="F37" s="142"/>
    </row>
    <row r="38" spans="4:6" x14ac:dyDescent="0.25">
      <c r="D38" s="142"/>
      <c r="E38" s="143"/>
      <c r="F38" s="142"/>
    </row>
    <row r="39" spans="4:6" x14ac:dyDescent="0.25">
      <c r="D39" s="142"/>
      <c r="E39" s="143"/>
      <c r="F39" s="142"/>
    </row>
    <row r="40" spans="4:6" x14ac:dyDescent="0.25">
      <c r="D40" s="142"/>
      <c r="E40" s="143"/>
      <c r="F40" s="142"/>
    </row>
    <row r="41" spans="4:6" x14ac:dyDescent="0.25">
      <c r="D41" s="142"/>
      <c r="E41" s="143"/>
      <c r="F41" s="142"/>
    </row>
  </sheetData>
  <mergeCells count="1">
    <mergeCell ref="E1:F1"/>
  </mergeCells>
  <dataValidations count="1">
    <dataValidation type="list" allowBlank="1" showInputMessage="1" showErrorMessage="1" sqref="C3:C28">
      <formula1>INDIRECT("Waste_Type[Type of Waste]")</formula1>
    </dataValidation>
  </dataValidations>
  <pageMargins left="0.25" right="0.25" top="0.75" bottom="0.75" header="0.3" footer="0.3"/>
  <pageSetup scale="9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92D050"/>
    <pageSetUpPr fitToPage="1"/>
  </sheetPr>
  <dimension ref="A1:J41"/>
  <sheetViews>
    <sheetView showGridLines="0" zoomScaleNormal="100" workbookViewId="0"/>
  </sheetViews>
  <sheetFormatPr defaultColWidth="9.140625" defaultRowHeight="15.75" x14ac:dyDescent="0.25"/>
  <cols>
    <col min="1" max="1" width="9.140625" style="109"/>
    <col min="2" max="2" width="14.7109375" style="109" customWidth="1"/>
    <col min="3" max="3" width="19.7109375" style="109" customWidth="1"/>
    <col min="4" max="4" width="20.7109375" style="109" customWidth="1"/>
    <col min="5" max="5" width="32.85546875" style="109" customWidth="1"/>
    <col min="6" max="6" width="10.85546875" style="109" customWidth="1"/>
    <col min="7" max="7" width="10.7109375" style="109" customWidth="1"/>
    <col min="8" max="9" width="14.7109375" style="109" customWidth="1"/>
    <col min="10" max="10" width="45.7109375" style="109" customWidth="1"/>
    <col min="11" max="16384" width="9.140625" style="109"/>
  </cols>
  <sheetData>
    <row r="1" spans="1:10" x14ac:dyDescent="0.25">
      <c r="A1" s="2" t="s">
        <v>24</v>
      </c>
      <c r="B1" s="3"/>
      <c r="C1" s="3"/>
      <c r="D1" s="3"/>
      <c r="E1" s="3"/>
      <c r="F1" s="3"/>
      <c r="G1" s="3"/>
      <c r="H1" s="3"/>
      <c r="I1" s="3"/>
      <c r="J1" s="4"/>
    </row>
    <row r="2" spans="1:10" ht="31.5" x14ac:dyDescent="0.25">
      <c r="A2" s="144" t="s">
        <v>0</v>
      </c>
      <c r="B2" s="145" t="s">
        <v>26</v>
      </c>
      <c r="C2" s="144" t="s">
        <v>1</v>
      </c>
      <c r="D2" s="145" t="s">
        <v>25</v>
      </c>
      <c r="E2" s="145" t="s">
        <v>20</v>
      </c>
      <c r="F2" s="144" t="s">
        <v>18</v>
      </c>
      <c r="G2" s="144" t="s">
        <v>19</v>
      </c>
      <c r="H2" s="145" t="s">
        <v>23</v>
      </c>
      <c r="I2" s="145" t="s">
        <v>22</v>
      </c>
      <c r="J2" s="144" t="s">
        <v>21</v>
      </c>
    </row>
    <row r="3" spans="1:10" x14ac:dyDescent="0.25">
      <c r="E3" s="142"/>
      <c r="F3" s="143"/>
      <c r="G3" s="142"/>
      <c r="H3" s="146"/>
      <c r="I3" s="146">
        <f>LogTable[[#This Row],[Cost 
per Unit]]*LogTable[[#This Row],[Quantity]]</f>
        <v>0</v>
      </c>
    </row>
    <row r="4" spans="1:10" x14ac:dyDescent="0.25">
      <c r="E4" s="142"/>
      <c r="F4" s="143"/>
      <c r="G4" s="142"/>
      <c r="H4" s="146"/>
      <c r="I4" s="146">
        <f>LogTable[[#This Row],[Cost 
per Unit]]*LogTable[[#This Row],[Quantity]]</f>
        <v>0</v>
      </c>
    </row>
    <row r="5" spans="1:10" x14ac:dyDescent="0.25">
      <c r="E5" s="142"/>
      <c r="F5" s="143"/>
      <c r="G5" s="142"/>
      <c r="H5" s="146"/>
      <c r="I5" s="147">
        <f>LogTable[[#This Row],[Cost 
per Unit]]*LogTable[[#This Row],[Quantity]]</f>
        <v>0</v>
      </c>
    </row>
    <row r="6" spans="1:10" x14ac:dyDescent="0.25">
      <c r="E6" s="142"/>
      <c r="F6" s="143"/>
      <c r="G6" s="142"/>
      <c r="H6" s="146"/>
      <c r="I6" s="146">
        <f>LogTable[[#This Row],[Cost 
per Unit]]*LogTable[[#This Row],[Quantity]]</f>
        <v>0</v>
      </c>
    </row>
    <row r="7" spans="1:10" x14ac:dyDescent="0.25">
      <c r="E7" s="142"/>
      <c r="F7" s="143"/>
      <c r="G7" s="142"/>
      <c r="H7" s="146"/>
      <c r="I7" s="146">
        <f>LogTable[[#This Row],[Cost 
per Unit]]*LogTable[[#This Row],[Quantity]]</f>
        <v>0</v>
      </c>
    </row>
    <row r="8" spans="1:10" x14ac:dyDescent="0.25">
      <c r="E8" s="142"/>
      <c r="F8" s="143"/>
      <c r="G8" s="142"/>
      <c r="H8" s="146"/>
      <c r="I8" s="146">
        <f>LogTable[[#This Row],[Cost 
per Unit]]*LogTable[[#This Row],[Quantity]]</f>
        <v>0</v>
      </c>
    </row>
    <row r="9" spans="1:10" x14ac:dyDescent="0.25">
      <c r="E9" s="142"/>
      <c r="F9" s="143"/>
      <c r="G9" s="142"/>
      <c r="H9" s="146"/>
      <c r="I9" s="146">
        <f>LogTable[[#This Row],[Cost 
per Unit]]*LogTable[[#This Row],[Quantity]]</f>
        <v>0</v>
      </c>
    </row>
    <row r="10" spans="1:10" x14ac:dyDescent="0.25">
      <c r="E10" s="142"/>
      <c r="F10" s="143"/>
      <c r="G10" s="142"/>
      <c r="H10" s="146"/>
      <c r="I10" s="146">
        <f>LogTable[[#This Row],[Cost 
per Unit]]*LogTable[[#This Row],[Quantity]]</f>
        <v>0</v>
      </c>
    </row>
    <row r="11" spans="1:10" x14ac:dyDescent="0.25">
      <c r="E11" s="142"/>
      <c r="F11" s="143"/>
      <c r="G11" s="142"/>
      <c r="H11" s="146"/>
      <c r="I11" s="146">
        <f>LogTable[[#This Row],[Cost 
per Unit]]*LogTable[[#This Row],[Quantity]]</f>
        <v>0</v>
      </c>
    </row>
    <row r="12" spans="1:10" x14ac:dyDescent="0.25">
      <c r="E12" s="142"/>
      <c r="F12" s="143"/>
      <c r="G12" s="142"/>
      <c r="H12" s="146"/>
      <c r="I12" s="147">
        <f>LogTable[[#This Row],[Cost 
per Unit]]*LogTable[[#This Row],[Quantity]]</f>
        <v>0</v>
      </c>
    </row>
    <row r="13" spans="1:10" x14ac:dyDescent="0.25">
      <c r="E13" s="142"/>
      <c r="F13" s="143"/>
      <c r="G13" s="142"/>
      <c r="H13" s="146"/>
      <c r="I13" s="147">
        <f>LogTable[[#This Row],[Cost 
per Unit]]*LogTable[[#This Row],[Quantity]]</f>
        <v>0</v>
      </c>
    </row>
    <row r="14" spans="1:10" x14ac:dyDescent="0.25">
      <c r="E14" s="142"/>
      <c r="F14" s="143"/>
      <c r="G14" s="142"/>
    </row>
    <row r="15" spans="1:10" x14ac:dyDescent="0.25">
      <c r="E15" s="142"/>
      <c r="F15" s="143"/>
      <c r="G15" s="142"/>
    </row>
    <row r="16" spans="1:10" x14ac:dyDescent="0.25">
      <c r="E16" s="142"/>
      <c r="F16" s="143"/>
      <c r="G16" s="142"/>
    </row>
    <row r="17" spans="5:7" x14ac:dyDescent="0.25">
      <c r="E17" s="142"/>
      <c r="F17" s="143"/>
      <c r="G17" s="142"/>
    </row>
    <row r="18" spans="5:7" x14ac:dyDescent="0.25">
      <c r="E18" s="142"/>
      <c r="F18" s="143"/>
      <c r="G18" s="142"/>
    </row>
    <row r="19" spans="5:7" x14ac:dyDescent="0.25">
      <c r="E19" s="142"/>
      <c r="F19" s="143"/>
      <c r="G19" s="142"/>
    </row>
    <row r="20" spans="5:7" x14ac:dyDescent="0.25">
      <c r="E20" s="142"/>
      <c r="F20" s="143"/>
      <c r="G20" s="142"/>
    </row>
    <row r="21" spans="5:7" x14ac:dyDescent="0.25">
      <c r="E21" s="142"/>
      <c r="F21" s="143"/>
      <c r="G21" s="142"/>
    </row>
    <row r="22" spans="5:7" x14ac:dyDescent="0.25">
      <c r="E22" s="142"/>
      <c r="F22" s="143"/>
      <c r="G22" s="142"/>
    </row>
    <row r="23" spans="5:7" x14ac:dyDescent="0.25">
      <c r="E23" s="142"/>
      <c r="F23" s="143"/>
      <c r="G23" s="142"/>
    </row>
    <row r="24" spans="5:7" x14ac:dyDescent="0.25">
      <c r="E24" s="142"/>
      <c r="F24" s="143"/>
      <c r="G24" s="142"/>
    </row>
    <row r="25" spans="5:7" x14ac:dyDescent="0.25">
      <c r="E25" s="142"/>
      <c r="F25" s="143"/>
      <c r="G25" s="142"/>
    </row>
    <row r="26" spans="5:7" x14ac:dyDescent="0.25">
      <c r="E26" s="142"/>
      <c r="F26" s="143"/>
      <c r="G26" s="142"/>
    </row>
    <row r="27" spans="5:7" x14ac:dyDescent="0.25">
      <c r="E27" s="142"/>
      <c r="F27" s="143"/>
      <c r="G27" s="142"/>
    </row>
    <row r="28" spans="5:7" x14ac:dyDescent="0.25">
      <c r="E28" s="142"/>
      <c r="F28" s="143"/>
      <c r="G28" s="142"/>
    </row>
    <row r="29" spans="5:7" x14ac:dyDescent="0.25">
      <c r="E29" s="142"/>
      <c r="F29" s="143"/>
      <c r="G29" s="142"/>
    </row>
    <row r="30" spans="5:7" x14ac:dyDescent="0.25">
      <c r="E30" s="142"/>
      <c r="F30" s="143"/>
      <c r="G30" s="142"/>
    </row>
    <row r="31" spans="5:7" x14ac:dyDescent="0.25">
      <c r="E31" s="142"/>
      <c r="F31" s="143"/>
      <c r="G31" s="142"/>
    </row>
    <row r="32" spans="5:7" x14ac:dyDescent="0.25">
      <c r="E32" s="142"/>
      <c r="F32" s="143"/>
      <c r="G32" s="142"/>
    </row>
    <row r="33" spans="5:7" x14ac:dyDescent="0.25">
      <c r="E33" s="142"/>
      <c r="F33" s="143"/>
      <c r="G33" s="142"/>
    </row>
    <row r="34" spans="5:7" x14ac:dyDescent="0.25">
      <c r="E34" s="142"/>
      <c r="F34" s="143"/>
      <c r="G34" s="142"/>
    </row>
    <row r="35" spans="5:7" x14ac:dyDescent="0.25">
      <c r="E35" s="142"/>
      <c r="F35" s="143"/>
      <c r="G35" s="142"/>
    </row>
    <row r="36" spans="5:7" x14ac:dyDescent="0.25">
      <c r="E36" s="142"/>
      <c r="F36" s="143"/>
      <c r="G36" s="142"/>
    </row>
    <row r="37" spans="5:7" x14ac:dyDescent="0.25">
      <c r="E37" s="142"/>
      <c r="F37" s="143"/>
      <c r="G37" s="142"/>
    </row>
    <row r="38" spans="5:7" x14ac:dyDescent="0.25">
      <c r="E38" s="142"/>
      <c r="F38" s="143"/>
      <c r="G38" s="142"/>
    </row>
    <row r="39" spans="5:7" x14ac:dyDescent="0.25">
      <c r="E39" s="142"/>
      <c r="F39" s="143"/>
      <c r="G39" s="142"/>
    </row>
    <row r="40" spans="5:7" x14ac:dyDescent="0.25">
      <c r="E40" s="142"/>
      <c r="F40" s="143"/>
      <c r="G40" s="142"/>
    </row>
    <row r="41" spans="5:7" x14ac:dyDescent="0.25">
      <c r="E41" s="142"/>
      <c r="F41" s="143"/>
      <c r="G41" s="142"/>
    </row>
  </sheetData>
  <dataValidations count="2">
    <dataValidation type="list" allowBlank="1" showInputMessage="1" showErrorMessage="1" sqref="C3:C13">
      <formula1>INDIRECT("Department[Departments]")</formula1>
    </dataValidation>
    <dataValidation type="list" allowBlank="1" showInputMessage="1" showErrorMessage="1" sqref="D3:D13">
      <formula1>INDIRECT("Waste_Type[Type of Waste]")</formula1>
    </dataValidation>
  </dataValidations>
  <pageMargins left="0.25" right="0.25" top="0.75" bottom="0.75" header="0.3" footer="0.3"/>
  <pageSetup scale="70" fitToHeight="0" orientation="landscape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92D050"/>
  </sheetPr>
  <dimension ref="A1:G13"/>
  <sheetViews>
    <sheetView showGridLines="0" workbookViewId="0">
      <selection activeCell="A3" sqref="A3"/>
    </sheetView>
  </sheetViews>
  <sheetFormatPr defaultRowHeight="15" x14ac:dyDescent="0.25"/>
  <cols>
    <col min="1" max="1" width="19.5703125" customWidth="1"/>
    <col min="2" max="23" width="14.7109375" customWidth="1"/>
  </cols>
  <sheetData>
    <row r="1" spans="1:7" x14ac:dyDescent="0.25">
      <c r="A1" s="8" t="s">
        <v>90</v>
      </c>
    </row>
    <row r="2" spans="1:7" x14ac:dyDescent="0.25">
      <c r="A2" s="8" t="s">
        <v>30</v>
      </c>
    </row>
    <row r="3" spans="1:7" x14ac:dyDescent="0.25">
      <c r="A3" s="277" t="s">
        <v>225</v>
      </c>
    </row>
    <row r="5" spans="1:7" x14ac:dyDescent="0.25">
      <c r="A5" s="7" t="s">
        <v>29</v>
      </c>
    </row>
    <row r="6" spans="1:7" ht="30" x14ac:dyDescent="0.25">
      <c r="B6" s="1" t="s">
        <v>9</v>
      </c>
      <c r="C6" s="1" t="s">
        <v>11</v>
      </c>
      <c r="D6" s="1" t="s">
        <v>4</v>
      </c>
      <c r="E6" s="1" t="s">
        <v>3</v>
      </c>
      <c r="F6" s="1" t="s">
        <v>2</v>
      </c>
      <c r="G6" s="1" t="s">
        <v>226</v>
      </c>
    </row>
    <row r="7" spans="1:7" x14ac:dyDescent="0.25">
      <c r="A7" s="6" t="s">
        <v>16</v>
      </c>
      <c r="B7" s="5"/>
      <c r="C7" s="5">
        <v>10.79</v>
      </c>
      <c r="D7" s="5"/>
      <c r="E7" s="5"/>
      <c r="F7" s="5"/>
      <c r="G7" s="5">
        <v>10.79</v>
      </c>
    </row>
    <row r="8" spans="1:7" x14ac:dyDescent="0.25">
      <c r="A8" s="6" t="s">
        <v>13</v>
      </c>
      <c r="B8" s="5"/>
      <c r="C8" s="5"/>
      <c r="D8" s="5"/>
      <c r="E8" s="5"/>
      <c r="F8" s="5">
        <v>4.95</v>
      </c>
      <c r="G8" s="5">
        <v>4.95</v>
      </c>
    </row>
    <row r="9" spans="1:7" x14ac:dyDescent="0.25">
      <c r="A9" s="6" t="s">
        <v>15</v>
      </c>
      <c r="B9" s="5"/>
      <c r="C9" s="5"/>
      <c r="D9" s="5"/>
      <c r="E9" s="5">
        <v>6</v>
      </c>
      <c r="F9" s="5"/>
      <c r="G9" s="5">
        <v>6</v>
      </c>
    </row>
    <row r="10" spans="1:7" x14ac:dyDescent="0.25">
      <c r="A10" s="6" t="s">
        <v>220</v>
      </c>
      <c r="B10" s="5">
        <v>30</v>
      </c>
      <c r="C10" s="5"/>
      <c r="D10" s="5"/>
      <c r="E10" s="5"/>
      <c r="F10" s="5"/>
      <c r="G10" s="5">
        <v>30</v>
      </c>
    </row>
    <row r="11" spans="1:7" x14ac:dyDescent="0.25">
      <c r="A11" s="6" t="s">
        <v>12</v>
      </c>
      <c r="B11" s="5">
        <v>40</v>
      </c>
      <c r="C11" s="5"/>
      <c r="D11" s="5">
        <v>32</v>
      </c>
      <c r="E11" s="5"/>
      <c r="F11" s="5">
        <v>152</v>
      </c>
      <c r="G11" s="5">
        <v>224</v>
      </c>
    </row>
    <row r="12" spans="1:7" x14ac:dyDescent="0.25">
      <c r="A12" s="6" t="s">
        <v>14</v>
      </c>
      <c r="B12" s="5">
        <v>3.7374999999999998</v>
      </c>
      <c r="C12" s="5"/>
      <c r="D12" s="5"/>
      <c r="E12" s="5"/>
      <c r="F12" s="5"/>
      <c r="G12" s="5">
        <v>3.7374999999999998</v>
      </c>
    </row>
    <row r="13" spans="1:7" x14ac:dyDescent="0.25">
      <c r="A13" s="6" t="s">
        <v>226</v>
      </c>
      <c r="B13" s="5">
        <v>73.737499999999997</v>
      </c>
      <c r="C13" s="5">
        <v>10.79</v>
      </c>
      <c r="D13" s="5">
        <v>32</v>
      </c>
      <c r="E13" s="5">
        <v>6</v>
      </c>
      <c r="F13" s="5">
        <v>156.94999999999999</v>
      </c>
      <c r="G13" s="5">
        <v>279.47750000000002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7030A0"/>
  </sheetPr>
  <dimension ref="A1:C16"/>
  <sheetViews>
    <sheetView showGridLines="0" workbookViewId="0"/>
  </sheetViews>
  <sheetFormatPr defaultRowHeight="15.75" x14ac:dyDescent="0.25"/>
  <cols>
    <col min="1" max="1" width="30" customWidth="1"/>
    <col min="2" max="2" width="3.7109375" style="18" customWidth="1"/>
    <col min="3" max="3" width="14.7109375" customWidth="1"/>
  </cols>
  <sheetData>
    <row r="1" spans="1:3" x14ac:dyDescent="0.25">
      <c r="A1" s="8" t="s">
        <v>150</v>
      </c>
    </row>
    <row r="4" spans="1:3" x14ac:dyDescent="0.25">
      <c r="A4" t="s">
        <v>37</v>
      </c>
      <c r="C4" s="20"/>
    </row>
    <row r="5" spans="1:3" x14ac:dyDescent="0.25">
      <c r="A5" t="s">
        <v>39</v>
      </c>
      <c r="B5" s="19" t="s">
        <v>38</v>
      </c>
      <c r="C5" s="21"/>
    </row>
    <row r="6" spans="1:3" x14ac:dyDescent="0.25">
      <c r="A6" s="8" t="s">
        <v>41</v>
      </c>
      <c r="B6" s="22" t="s">
        <v>40</v>
      </c>
      <c r="C6" s="23">
        <f>C4+C5</f>
        <v>0</v>
      </c>
    </row>
    <row r="8" spans="1:3" x14ac:dyDescent="0.25">
      <c r="A8" t="s">
        <v>48</v>
      </c>
      <c r="B8" s="19" t="s">
        <v>42</v>
      </c>
      <c r="C8" s="20"/>
    </row>
    <row r="9" spans="1:3" x14ac:dyDescent="0.25">
      <c r="A9" s="8" t="s">
        <v>49</v>
      </c>
      <c r="B9" s="22" t="s">
        <v>40</v>
      </c>
      <c r="C9" s="23">
        <f>C6-C8</f>
        <v>0</v>
      </c>
    </row>
    <row r="11" spans="1:3" x14ac:dyDescent="0.25">
      <c r="A11" t="s">
        <v>45</v>
      </c>
      <c r="B11" s="19" t="s">
        <v>42</v>
      </c>
      <c r="C11" s="20"/>
    </row>
    <row r="12" spans="1:3" x14ac:dyDescent="0.25">
      <c r="A12" t="s">
        <v>44</v>
      </c>
      <c r="B12" s="19" t="s">
        <v>38</v>
      </c>
      <c r="C12" s="21"/>
    </row>
    <row r="13" spans="1:3" x14ac:dyDescent="0.25">
      <c r="A13" t="s">
        <v>46</v>
      </c>
      <c r="B13" s="19" t="s">
        <v>42</v>
      </c>
      <c r="C13" s="21"/>
    </row>
    <row r="14" spans="1:3" x14ac:dyDescent="0.25">
      <c r="A14" t="s">
        <v>47</v>
      </c>
      <c r="B14" s="19" t="s">
        <v>38</v>
      </c>
      <c r="C14" s="21"/>
    </row>
    <row r="15" spans="1:3" x14ac:dyDescent="0.25">
      <c r="A15" t="s">
        <v>43</v>
      </c>
      <c r="B15" s="19" t="s">
        <v>42</v>
      </c>
      <c r="C15" s="21"/>
    </row>
    <row r="16" spans="1:3" x14ac:dyDescent="0.25">
      <c r="A16" s="8" t="s">
        <v>50</v>
      </c>
      <c r="B16" s="22" t="s">
        <v>40</v>
      </c>
      <c r="C16" s="23">
        <f>C9-C11-C13-C15+C12+C14</f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7030A0"/>
    <pageSetUpPr fitToPage="1"/>
  </sheetPr>
  <dimension ref="A1:G49"/>
  <sheetViews>
    <sheetView showGridLines="0" zoomScaleNormal="100" workbookViewId="0"/>
  </sheetViews>
  <sheetFormatPr defaultRowHeight="15" x14ac:dyDescent="0.25"/>
  <cols>
    <col min="1" max="1" width="35.5703125" customWidth="1"/>
    <col min="2" max="4" width="11.5703125" customWidth="1"/>
    <col min="5" max="6" width="12.5703125" customWidth="1"/>
  </cols>
  <sheetData>
    <row r="1" spans="1:7" x14ac:dyDescent="0.25">
      <c r="A1" s="8" t="s">
        <v>89</v>
      </c>
    </row>
    <row r="2" spans="1:7" x14ac:dyDescent="0.25">
      <c r="A2" s="38" t="s">
        <v>78</v>
      </c>
      <c r="B2" s="292" t="s">
        <v>79</v>
      </c>
      <c r="C2" s="292"/>
      <c r="D2" s="292" t="s">
        <v>27</v>
      </c>
      <c r="E2" s="292"/>
      <c r="F2" s="292"/>
    </row>
    <row r="3" spans="1:7" x14ac:dyDescent="0.25">
      <c r="A3" s="38" t="s">
        <v>84</v>
      </c>
      <c r="B3" s="39" t="s">
        <v>80</v>
      </c>
      <c r="C3" s="39" t="s">
        <v>81</v>
      </c>
      <c r="D3" s="39" t="s">
        <v>83</v>
      </c>
      <c r="E3" s="39" t="s">
        <v>80</v>
      </c>
      <c r="F3" s="39" t="s">
        <v>82</v>
      </c>
      <c r="G3" s="37"/>
    </row>
    <row r="4" spans="1:7" x14ac:dyDescent="0.25">
      <c r="A4" s="27" t="s">
        <v>59</v>
      </c>
      <c r="B4" s="28" t="s">
        <v>52</v>
      </c>
      <c r="C4" s="28" t="s">
        <v>53</v>
      </c>
      <c r="D4" s="28" t="s">
        <v>54</v>
      </c>
      <c r="E4" s="28" t="s">
        <v>56</v>
      </c>
      <c r="F4" s="28" t="s">
        <v>57</v>
      </c>
    </row>
    <row r="5" spans="1:7" x14ac:dyDescent="0.25">
      <c r="A5" s="40" t="s">
        <v>60</v>
      </c>
      <c r="B5" s="41" t="s">
        <v>61</v>
      </c>
      <c r="C5" s="41" t="s">
        <v>61</v>
      </c>
      <c r="D5" s="41" t="s">
        <v>61</v>
      </c>
      <c r="E5" s="41" t="s">
        <v>85</v>
      </c>
      <c r="F5" s="41" t="s">
        <v>86</v>
      </c>
    </row>
    <row r="6" spans="1:7" x14ac:dyDescent="0.25">
      <c r="A6" s="29"/>
      <c r="B6" s="66"/>
      <c r="C6" s="66"/>
      <c r="D6" s="63"/>
      <c r="E6" s="69" t="str">
        <f>IF(OR(B6="",D6=""),"",B6*D6)</f>
        <v/>
      </c>
      <c r="F6" s="70" t="str">
        <f>IF(OR(C6="",D6=""),"",C6*D6)</f>
        <v/>
      </c>
    </row>
    <row r="7" spans="1:7" x14ac:dyDescent="0.25">
      <c r="A7" s="30"/>
      <c r="B7" s="67"/>
      <c r="C7" s="67"/>
      <c r="D7" s="64"/>
      <c r="E7" s="71" t="str">
        <f>IF(OR(B7="",D7=""),"",B7*D7)</f>
        <v/>
      </c>
      <c r="F7" s="72" t="str">
        <f>IF(OR(C7="",D7=""),"",C7*D7)</f>
        <v/>
      </c>
    </row>
    <row r="8" spans="1:7" x14ac:dyDescent="0.25">
      <c r="A8" s="30"/>
      <c r="B8" s="67"/>
      <c r="C8" s="67"/>
      <c r="D8" s="64"/>
      <c r="E8" s="71" t="str">
        <f t="shared" ref="E8:E47" si="0">IF(OR(B8="",D8=""),"",B8*D8)</f>
        <v/>
      </c>
      <c r="F8" s="72" t="str">
        <f t="shared" ref="F8:F47" si="1">IF(OR(C8="",D8=""),"",C8*D8)</f>
        <v/>
      </c>
    </row>
    <row r="9" spans="1:7" x14ac:dyDescent="0.25">
      <c r="A9" s="30"/>
      <c r="B9" s="67"/>
      <c r="C9" s="67"/>
      <c r="D9" s="64"/>
      <c r="E9" s="71" t="str">
        <f t="shared" si="0"/>
        <v/>
      </c>
      <c r="F9" s="72" t="str">
        <f t="shared" si="1"/>
        <v/>
      </c>
    </row>
    <row r="10" spans="1:7" x14ac:dyDescent="0.25">
      <c r="A10" s="30"/>
      <c r="B10" s="67"/>
      <c r="C10" s="67"/>
      <c r="D10" s="64"/>
      <c r="E10" s="71" t="str">
        <f t="shared" si="0"/>
        <v/>
      </c>
      <c r="F10" s="72" t="str">
        <f t="shared" si="1"/>
        <v/>
      </c>
    </row>
    <row r="11" spans="1:7" x14ac:dyDescent="0.25">
      <c r="A11" s="30"/>
      <c r="B11" s="67"/>
      <c r="C11" s="67"/>
      <c r="D11" s="64"/>
      <c r="E11" s="71" t="str">
        <f t="shared" si="0"/>
        <v/>
      </c>
      <c r="F11" s="72" t="str">
        <f t="shared" si="1"/>
        <v/>
      </c>
    </row>
    <row r="12" spans="1:7" x14ac:dyDescent="0.25">
      <c r="A12" s="30"/>
      <c r="B12" s="67"/>
      <c r="C12" s="67"/>
      <c r="D12" s="64"/>
      <c r="E12" s="71" t="str">
        <f t="shared" si="0"/>
        <v/>
      </c>
      <c r="F12" s="72" t="str">
        <f t="shared" si="1"/>
        <v/>
      </c>
    </row>
    <row r="13" spans="1:7" x14ac:dyDescent="0.25">
      <c r="A13" s="30"/>
      <c r="B13" s="67"/>
      <c r="C13" s="67"/>
      <c r="D13" s="64"/>
      <c r="E13" s="71" t="str">
        <f t="shared" si="0"/>
        <v/>
      </c>
      <c r="F13" s="72" t="str">
        <f t="shared" si="1"/>
        <v/>
      </c>
    </row>
    <row r="14" spans="1:7" x14ac:dyDescent="0.25">
      <c r="A14" s="30"/>
      <c r="B14" s="67"/>
      <c r="C14" s="67"/>
      <c r="D14" s="64"/>
      <c r="E14" s="71" t="str">
        <f t="shared" si="0"/>
        <v/>
      </c>
      <c r="F14" s="72" t="str">
        <f t="shared" si="1"/>
        <v/>
      </c>
    </row>
    <row r="15" spans="1:7" x14ac:dyDescent="0.25">
      <c r="A15" s="30"/>
      <c r="B15" s="67"/>
      <c r="C15" s="67"/>
      <c r="D15" s="64"/>
      <c r="E15" s="71" t="str">
        <f t="shared" si="0"/>
        <v/>
      </c>
      <c r="F15" s="72" t="str">
        <f t="shared" si="1"/>
        <v/>
      </c>
    </row>
    <row r="16" spans="1:7" x14ac:dyDescent="0.25">
      <c r="A16" s="30"/>
      <c r="B16" s="67"/>
      <c r="C16" s="67"/>
      <c r="D16" s="64"/>
      <c r="E16" s="71" t="str">
        <f t="shared" si="0"/>
        <v/>
      </c>
      <c r="F16" s="72" t="str">
        <f t="shared" si="1"/>
        <v/>
      </c>
    </row>
    <row r="17" spans="1:6" x14ac:dyDescent="0.25">
      <c r="A17" s="30"/>
      <c r="B17" s="67"/>
      <c r="C17" s="67"/>
      <c r="D17" s="64"/>
      <c r="E17" s="71" t="str">
        <f t="shared" si="0"/>
        <v/>
      </c>
      <c r="F17" s="72" t="str">
        <f t="shared" si="1"/>
        <v/>
      </c>
    </row>
    <row r="18" spans="1:6" x14ac:dyDescent="0.25">
      <c r="A18" s="30"/>
      <c r="B18" s="67"/>
      <c r="C18" s="67"/>
      <c r="D18" s="64"/>
      <c r="E18" s="71" t="str">
        <f t="shared" si="0"/>
        <v/>
      </c>
      <c r="F18" s="72" t="str">
        <f t="shared" si="1"/>
        <v/>
      </c>
    </row>
    <row r="19" spans="1:6" x14ac:dyDescent="0.25">
      <c r="A19" s="30"/>
      <c r="B19" s="67"/>
      <c r="C19" s="67"/>
      <c r="D19" s="64"/>
      <c r="E19" s="71" t="str">
        <f t="shared" si="0"/>
        <v/>
      </c>
      <c r="F19" s="72" t="str">
        <f t="shared" si="1"/>
        <v/>
      </c>
    </row>
    <row r="20" spans="1:6" x14ac:dyDescent="0.25">
      <c r="A20" s="30"/>
      <c r="B20" s="67"/>
      <c r="C20" s="67"/>
      <c r="D20" s="64"/>
      <c r="E20" s="71" t="str">
        <f t="shared" si="0"/>
        <v/>
      </c>
      <c r="F20" s="72" t="str">
        <f t="shared" si="1"/>
        <v/>
      </c>
    </row>
    <row r="21" spans="1:6" x14ac:dyDescent="0.25">
      <c r="A21" s="30"/>
      <c r="B21" s="67"/>
      <c r="C21" s="67"/>
      <c r="D21" s="64"/>
      <c r="E21" s="71" t="str">
        <f t="shared" si="0"/>
        <v/>
      </c>
      <c r="F21" s="72" t="str">
        <f t="shared" si="1"/>
        <v/>
      </c>
    </row>
    <row r="22" spans="1:6" x14ac:dyDescent="0.25">
      <c r="A22" s="30"/>
      <c r="B22" s="67"/>
      <c r="C22" s="67"/>
      <c r="D22" s="64"/>
      <c r="E22" s="71" t="str">
        <f t="shared" si="0"/>
        <v/>
      </c>
      <c r="F22" s="72" t="str">
        <f t="shared" si="1"/>
        <v/>
      </c>
    </row>
    <row r="23" spans="1:6" x14ac:dyDescent="0.25">
      <c r="A23" s="30"/>
      <c r="B23" s="67"/>
      <c r="C23" s="67"/>
      <c r="D23" s="64"/>
      <c r="E23" s="71" t="str">
        <f t="shared" si="0"/>
        <v/>
      </c>
      <c r="F23" s="72" t="str">
        <f t="shared" si="1"/>
        <v/>
      </c>
    </row>
    <row r="24" spans="1:6" x14ac:dyDescent="0.25">
      <c r="A24" s="30"/>
      <c r="B24" s="67"/>
      <c r="C24" s="67"/>
      <c r="D24" s="64"/>
      <c r="E24" s="71" t="str">
        <f t="shared" si="0"/>
        <v/>
      </c>
      <c r="F24" s="72" t="str">
        <f t="shared" si="1"/>
        <v/>
      </c>
    </row>
    <row r="25" spans="1:6" x14ac:dyDescent="0.25">
      <c r="A25" s="30"/>
      <c r="B25" s="67"/>
      <c r="C25" s="67"/>
      <c r="D25" s="64"/>
      <c r="E25" s="71" t="str">
        <f t="shared" si="0"/>
        <v/>
      </c>
      <c r="F25" s="72" t="str">
        <f t="shared" si="1"/>
        <v/>
      </c>
    </row>
    <row r="26" spans="1:6" x14ac:dyDescent="0.25">
      <c r="A26" s="30"/>
      <c r="B26" s="67"/>
      <c r="C26" s="67"/>
      <c r="D26" s="64"/>
      <c r="E26" s="71" t="str">
        <f t="shared" si="0"/>
        <v/>
      </c>
      <c r="F26" s="72" t="str">
        <f t="shared" si="1"/>
        <v/>
      </c>
    </row>
    <row r="27" spans="1:6" x14ac:dyDescent="0.25">
      <c r="A27" s="30"/>
      <c r="B27" s="67"/>
      <c r="C27" s="67"/>
      <c r="D27" s="64"/>
      <c r="E27" s="71" t="str">
        <f t="shared" si="0"/>
        <v/>
      </c>
      <c r="F27" s="72" t="str">
        <f t="shared" si="1"/>
        <v/>
      </c>
    </row>
    <row r="28" spans="1:6" x14ac:dyDescent="0.25">
      <c r="A28" s="30"/>
      <c r="B28" s="67"/>
      <c r="C28" s="67"/>
      <c r="D28" s="64"/>
      <c r="E28" s="71" t="str">
        <f t="shared" si="0"/>
        <v/>
      </c>
      <c r="F28" s="72" t="str">
        <f t="shared" si="1"/>
        <v/>
      </c>
    </row>
    <row r="29" spans="1:6" x14ac:dyDescent="0.25">
      <c r="A29" s="30"/>
      <c r="B29" s="67"/>
      <c r="C29" s="67"/>
      <c r="D29" s="64"/>
      <c r="E29" s="71" t="str">
        <f t="shared" si="0"/>
        <v/>
      </c>
      <c r="F29" s="72" t="str">
        <f t="shared" si="1"/>
        <v/>
      </c>
    </row>
    <row r="30" spans="1:6" x14ac:dyDescent="0.25">
      <c r="A30" s="30"/>
      <c r="B30" s="67"/>
      <c r="C30" s="67"/>
      <c r="D30" s="64"/>
      <c r="E30" s="71" t="str">
        <f t="shared" si="0"/>
        <v/>
      </c>
      <c r="F30" s="72" t="str">
        <f t="shared" si="1"/>
        <v/>
      </c>
    </row>
    <row r="31" spans="1:6" x14ac:dyDescent="0.25">
      <c r="A31" s="30"/>
      <c r="B31" s="67"/>
      <c r="C31" s="67"/>
      <c r="D31" s="64"/>
      <c r="E31" s="71" t="str">
        <f t="shared" si="0"/>
        <v/>
      </c>
      <c r="F31" s="72" t="str">
        <f t="shared" si="1"/>
        <v/>
      </c>
    </row>
    <row r="32" spans="1:6" x14ac:dyDescent="0.25">
      <c r="A32" s="30"/>
      <c r="B32" s="67"/>
      <c r="C32" s="67"/>
      <c r="D32" s="64"/>
      <c r="E32" s="71" t="str">
        <f t="shared" si="0"/>
        <v/>
      </c>
      <c r="F32" s="72" t="str">
        <f t="shared" si="1"/>
        <v/>
      </c>
    </row>
    <row r="33" spans="1:6" x14ac:dyDescent="0.25">
      <c r="A33" s="30"/>
      <c r="B33" s="67"/>
      <c r="C33" s="67"/>
      <c r="D33" s="64"/>
      <c r="E33" s="71" t="str">
        <f t="shared" si="0"/>
        <v/>
      </c>
      <c r="F33" s="72" t="str">
        <f t="shared" si="1"/>
        <v/>
      </c>
    </row>
    <row r="34" spans="1:6" x14ac:dyDescent="0.25">
      <c r="A34" s="30"/>
      <c r="B34" s="67"/>
      <c r="C34" s="67"/>
      <c r="D34" s="64"/>
      <c r="E34" s="71" t="str">
        <f t="shared" si="0"/>
        <v/>
      </c>
      <c r="F34" s="72" t="str">
        <f t="shared" si="1"/>
        <v/>
      </c>
    </row>
    <row r="35" spans="1:6" x14ac:dyDescent="0.25">
      <c r="A35" s="30"/>
      <c r="B35" s="67"/>
      <c r="C35" s="67"/>
      <c r="D35" s="64"/>
      <c r="E35" s="71" t="str">
        <f t="shared" si="0"/>
        <v/>
      </c>
      <c r="F35" s="72" t="str">
        <f t="shared" si="1"/>
        <v/>
      </c>
    </row>
    <row r="36" spans="1:6" x14ac:dyDescent="0.25">
      <c r="A36" s="30"/>
      <c r="B36" s="67"/>
      <c r="C36" s="67"/>
      <c r="D36" s="64"/>
      <c r="E36" s="71" t="str">
        <f t="shared" si="0"/>
        <v/>
      </c>
      <c r="F36" s="72" t="str">
        <f t="shared" si="1"/>
        <v/>
      </c>
    </row>
    <row r="37" spans="1:6" x14ac:dyDescent="0.25">
      <c r="A37" s="30"/>
      <c r="B37" s="67"/>
      <c r="C37" s="67"/>
      <c r="D37" s="64"/>
      <c r="E37" s="71" t="str">
        <f t="shared" si="0"/>
        <v/>
      </c>
      <c r="F37" s="72" t="str">
        <f t="shared" si="1"/>
        <v/>
      </c>
    </row>
    <row r="38" spans="1:6" x14ac:dyDescent="0.25">
      <c r="A38" s="30"/>
      <c r="B38" s="67"/>
      <c r="C38" s="67"/>
      <c r="D38" s="64"/>
      <c r="E38" s="71" t="str">
        <f t="shared" si="0"/>
        <v/>
      </c>
      <c r="F38" s="72" t="str">
        <f t="shared" si="1"/>
        <v/>
      </c>
    </row>
    <row r="39" spans="1:6" x14ac:dyDescent="0.25">
      <c r="A39" s="30"/>
      <c r="B39" s="67"/>
      <c r="C39" s="67"/>
      <c r="D39" s="64"/>
      <c r="E39" s="71" t="str">
        <f t="shared" si="0"/>
        <v/>
      </c>
      <c r="F39" s="72" t="str">
        <f t="shared" si="1"/>
        <v/>
      </c>
    </row>
    <row r="40" spans="1:6" x14ac:dyDescent="0.25">
      <c r="A40" s="30"/>
      <c r="B40" s="67"/>
      <c r="C40" s="67"/>
      <c r="D40" s="64"/>
      <c r="E40" s="71" t="str">
        <f t="shared" si="0"/>
        <v/>
      </c>
      <c r="F40" s="72" t="str">
        <f t="shared" si="1"/>
        <v/>
      </c>
    </row>
    <row r="41" spans="1:6" x14ac:dyDescent="0.25">
      <c r="A41" s="30"/>
      <c r="B41" s="67"/>
      <c r="C41" s="67"/>
      <c r="D41" s="64"/>
      <c r="E41" s="71" t="str">
        <f t="shared" si="0"/>
        <v/>
      </c>
      <c r="F41" s="72" t="str">
        <f t="shared" si="1"/>
        <v/>
      </c>
    </row>
    <row r="42" spans="1:6" x14ac:dyDescent="0.25">
      <c r="A42" s="30"/>
      <c r="B42" s="67"/>
      <c r="C42" s="67"/>
      <c r="D42" s="64"/>
      <c r="E42" s="71" t="str">
        <f t="shared" si="0"/>
        <v/>
      </c>
      <c r="F42" s="72" t="str">
        <f t="shared" si="1"/>
        <v/>
      </c>
    </row>
    <row r="43" spans="1:6" x14ac:dyDescent="0.25">
      <c r="A43" s="30"/>
      <c r="B43" s="67"/>
      <c r="C43" s="67"/>
      <c r="D43" s="64"/>
      <c r="E43" s="71" t="str">
        <f t="shared" si="0"/>
        <v/>
      </c>
      <c r="F43" s="72" t="str">
        <f t="shared" si="1"/>
        <v/>
      </c>
    </row>
    <row r="44" spans="1:6" x14ac:dyDescent="0.25">
      <c r="A44" s="30"/>
      <c r="B44" s="67"/>
      <c r="C44" s="67"/>
      <c r="D44" s="64"/>
      <c r="E44" s="71" t="str">
        <f t="shared" si="0"/>
        <v/>
      </c>
      <c r="F44" s="72" t="str">
        <f t="shared" si="1"/>
        <v/>
      </c>
    </row>
    <row r="45" spans="1:6" x14ac:dyDescent="0.25">
      <c r="A45" s="30"/>
      <c r="B45" s="67"/>
      <c r="C45" s="67"/>
      <c r="D45" s="64"/>
      <c r="E45" s="71" t="str">
        <f t="shared" si="0"/>
        <v/>
      </c>
      <c r="F45" s="72" t="str">
        <f t="shared" si="1"/>
        <v/>
      </c>
    </row>
    <row r="46" spans="1:6" x14ac:dyDescent="0.25">
      <c r="A46" s="30"/>
      <c r="B46" s="67"/>
      <c r="C46" s="67"/>
      <c r="D46" s="64"/>
      <c r="E46" s="71" t="str">
        <f t="shared" si="0"/>
        <v/>
      </c>
      <c r="F46" s="72" t="str">
        <f t="shared" si="1"/>
        <v/>
      </c>
    </row>
    <row r="47" spans="1:6" x14ac:dyDescent="0.25">
      <c r="A47" s="31"/>
      <c r="B47" s="68"/>
      <c r="C47" s="68"/>
      <c r="D47" s="65"/>
      <c r="E47" s="73" t="str">
        <f t="shared" si="0"/>
        <v/>
      </c>
      <c r="F47" s="74" t="str">
        <f t="shared" si="1"/>
        <v/>
      </c>
    </row>
    <row r="48" spans="1:6" x14ac:dyDescent="0.25">
      <c r="A48" s="34" t="s">
        <v>87</v>
      </c>
      <c r="B48" s="35"/>
      <c r="C48" s="35"/>
      <c r="D48" s="75" t="str">
        <f>IF(SUM(D6:D47)=0,"",SUM(D6:D47))</f>
        <v/>
      </c>
      <c r="E48" s="76" t="str">
        <f>IF(SUM(E6:E47)=0,"",SUM(E6:E47))</f>
        <v/>
      </c>
      <c r="F48" s="76" t="str">
        <f>IF(SUM(F6:F47)=0,"",SUM(F6:F47))</f>
        <v/>
      </c>
    </row>
    <row r="49" spans="1:5" x14ac:dyDescent="0.25">
      <c r="A49" s="34" t="s">
        <v>88</v>
      </c>
      <c r="B49" s="35"/>
      <c r="C49" s="35"/>
      <c r="D49" s="35"/>
      <c r="E49" s="77" t="str">
        <f>IFERROR(E48/F48,"")</f>
        <v/>
      </c>
    </row>
  </sheetData>
  <mergeCells count="2">
    <mergeCell ref="B2:C2"/>
    <mergeCell ref="D2:F2"/>
  </mergeCells>
  <pageMargins left="0.25" right="0.25" top="0.75" bottom="0.75" header="0.3" footer="0.3"/>
  <pageSetup scale="94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0" tint="-0.499984740745262"/>
    <pageSetUpPr fitToPage="1"/>
  </sheetPr>
  <dimension ref="A1:G18"/>
  <sheetViews>
    <sheetView showGridLines="0" zoomScaleNormal="100" workbookViewId="0"/>
  </sheetViews>
  <sheetFormatPr defaultRowHeight="15" x14ac:dyDescent="0.25"/>
  <cols>
    <col min="1" max="1" width="35.5703125" customWidth="1"/>
    <col min="2" max="4" width="11.5703125" customWidth="1"/>
    <col min="5" max="6" width="12.5703125" customWidth="1"/>
  </cols>
  <sheetData>
    <row r="1" spans="1:7" x14ac:dyDescent="0.25">
      <c r="A1" s="8" t="s">
        <v>89</v>
      </c>
    </row>
    <row r="2" spans="1:7" x14ac:dyDescent="0.25">
      <c r="A2" s="246" t="s">
        <v>78</v>
      </c>
      <c r="B2" s="293" t="s">
        <v>79</v>
      </c>
      <c r="C2" s="293"/>
      <c r="D2" s="293" t="s">
        <v>27</v>
      </c>
      <c r="E2" s="293"/>
      <c r="F2" s="294"/>
    </row>
    <row r="3" spans="1:7" x14ac:dyDescent="0.25">
      <c r="A3" s="247" t="s">
        <v>84</v>
      </c>
      <c r="B3" s="248" t="s">
        <v>80</v>
      </c>
      <c r="C3" s="248" t="s">
        <v>81</v>
      </c>
      <c r="D3" s="248" t="s">
        <v>83</v>
      </c>
      <c r="E3" s="248" t="s">
        <v>80</v>
      </c>
      <c r="F3" s="249" t="s">
        <v>82</v>
      </c>
      <c r="G3" s="37"/>
    </row>
    <row r="4" spans="1:7" x14ac:dyDescent="0.25">
      <c r="A4" s="27" t="s">
        <v>59</v>
      </c>
      <c r="B4" s="28" t="s">
        <v>52</v>
      </c>
      <c r="C4" s="28" t="s">
        <v>53</v>
      </c>
      <c r="D4" s="28" t="s">
        <v>54</v>
      </c>
      <c r="E4" s="28" t="s">
        <v>56</v>
      </c>
      <c r="F4" s="28" t="s">
        <v>57</v>
      </c>
    </row>
    <row r="5" spans="1:7" x14ac:dyDescent="0.25">
      <c r="A5" s="40" t="s">
        <v>60</v>
      </c>
      <c r="B5" s="41" t="s">
        <v>61</v>
      </c>
      <c r="C5" s="41" t="s">
        <v>61</v>
      </c>
      <c r="D5" s="41" t="s">
        <v>61</v>
      </c>
      <c r="E5" s="41" t="s">
        <v>85</v>
      </c>
      <c r="F5" s="41" t="s">
        <v>86</v>
      </c>
    </row>
    <row r="6" spans="1:7" x14ac:dyDescent="0.25">
      <c r="A6" s="148" t="s">
        <v>183</v>
      </c>
      <c r="B6" s="151">
        <v>7.8</v>
      </c>
      <c r="C6" s="151">
        <v>22.95</v>
      </c>
      <c r="D6" s="206">
        <v>400</v>
      </c>
      <c r="E6" s="229">
        <f t="shared" ref="E6:E16" si="0">IF(OR(B6="",D6=""),"",B6*D6)</f>
        <v>3120</v>
      </c>
      <c r="F6" s="230">
        <f t="shared" ref="F6:F16" si="1">IF(OR(C6="",D6=""),"",C6*D6)</f>
        <v>9180</v>
      </c>
    </row>
    <row r="7" spans="1:7" x14ac:dyDescent="0.25">
      <c r="A7" s="149" t="s">
        <v>184</v>
      </c>
      <c r="B7" s="231">
        <v>10.06</v>
      </c>
      <c r="C7" s="231">
        <v>28.75</v>
      </c>
      <c r="D7" s="210">
        <v>240</v>
      </c>
      <c r="E7" s="232">
        <f t="shared" si="0"/>
        <v>2414.4</v>
      </c>
      <c r="F7" s="233">
        <f t="shared" si="1"/>
        <v>6900</v>
      </c>
    </row>
    <row r="8" spans="1:7" x14ac:dyDescent="0.25">
      <c r="A8" s="149" t="s">
        <v>185</v>
      </c>
      <c r="B8" s="231">
        <v>4.8899999999999997</v>
      </c>
      <c r="C8" s="231">
        <v>19.5</v>
      </c>
      <c r="D8" s="210">
        <v>220</v>
      </c>
      <c r="E8" s="232">
        <f t="shared" si="0"/>
        <v>1075.8</v>
      </c>
      <c r="F8" s="233">
        <f t="shared" si="1"/>
        <v>4290</v>
      </c>
    </row>
    <row r="9" spans="1:7" x14ac:dyDescent="0.25">
      <c r="A9" s="149" t="s">
        <v>31</v>
      </c>
      <c r="B9" s="231">
        <v>15.2</v>
      </c>
      <c r="C9" s="231">
        <v>38</v>
      </c>
      <c r="D9" s="210">
        <v>290</v>
      </c>
      <c r="E9" s="232">
        <f t="shared" si="0"/>
        <v>4408</v>
      </c>
      <c r="F9" s="233">
        <f t="shared" si="1"/>
        <v>11020</v>
      </c>
    </row>
    <row r="10" spans="1:7" hidden="1" x14ac:dyDescent="0.25">
      <c r="A10" s="149"/>
      <c r="B10" s="231"/>
      <c r="C10" s="231"/>
      <c r="D10" s="210"/>
      <c r="E10" s="232" t="str">
        <f t="shared" si="0"/>
        <v/>
      </c>
      <c r="F10" s="233" t="str">
        <f t="shared" si="1"/>
        <v/>
      </c>
    </row>
    <row r="11" spans="1:7" hidden="1" x14ac:dyDescent="0.25">
      <c r="A11" s="149"/>
      <c r="B11" s="231"/>
      <c r="C11" s="231"/>
      <c r="D11" s="210"/>
      <c r="E11" s="232" t="str">
        <f t="shared" si="0"/>
        <v/>
      </c>
      <c r="F11" s="233" t="str">
        <f t="shared" si="1"/>
        <v/>
      </c>
    </row>
    <row r="12" spans="1:7" hidden="1" x14ac:dyDescent="0.25">
      <c r="A12" s="149"/>
      <c r="B12" s="231"/>
      <c r="C12" s="231"/>
      <c r="D12" s="210"/>
      <c r="E12" s="232" t="str">
        <f t="shared" si="0"/>
        <v/>
      </c>
      <c r="F12" s="233" t="str">
        <f t="shared" si="1"/>
        <v/>
      </c>
    </row>
    <row r="13" spans="1:7" hidden="1" x14ac:dyDescent="0.25">
      <c r="A13" s="149"/>
      <c r="B13" s="231"/>
      <c r="C13" s="231"/>
      <c r="D13" s="210"/>
      <c r="E13" s="232" t="str">
        <f t="shared" si="0"/>
        <v/>
      </c>
      <c r="F13" s="233" t="str">
        <f t="shared" si="1"/>
        <v/>
      </c>
    </row>
    <row r="14" spans="1:7" hidden="1" x14ac:dyDescent="0.25">
      <c r="A14" s="149"/>
      <c r="B14" s="231"/>
      <c r="C14" s="231"/>
      <c r="D14" s="210"/>
      <c r="E14" s="232" t="str">
        <f t="shared" si="0"/>
        <v/>
      </c>
      <c r="F14" s="233" t="str">
        <f t="shared" si="1"/>
        <v/>
      </c>
    </row>
    <row r="15" spans="1:7" x14ac:dyDescent="0.25">
      <c r="A15" s="149"/>
      <c r="B15" s="231"/>
      <c r="C15" s="231"/>
      <c r="D15" s="210"/>
      <c r="E15" s="232" t="str">
        <f t="shared" si="0"/>
        <v/>
      </c>
      <c r="F15" s="233" t="str">
        <f t="shared" si="1"/>
        <v/>
      </c>
    </row>
    <row r="16" spans="1:7" x14ac:dyDescent="0.25">
      <c r="A16" s="234"/>
      <c r="B16" s="235"/>
      <c r="C16" s="235"/>
      <c r="D16" s="217"/>
      <c r="E16" s="236" t="str">
        <f t="shared" si="0"/>
        <v/>
      </c>
      <c r="F16" s="237" t="str">
        <f t="shared" si="1"/>
        <v/>
      </c>
    </row>
    <row r="17" spans="1:6" x14ac:dyDescent="0.25">
      <c r="A17" s="34" t="s">
        <v>87</v>
      </c>
      <c r="B17" s="35"/>
      <c r="C17" s="35"/>
      <c r="D17" s="241">
        <f>IF(SUM(D6:D16)=0,"",SUM(D6:D16))</f>
        <v>1150</v>
      </c>
      <c r="E17" s="238">
        <f>IF(SUM(E6:E16)=0,"",SUM(E6:E16))</f>
        <v>11018.2</v>
      </c>
      <c r="F17" s="238">
        <f>IF(SUM(F6:F16)=0,"",SUM(F6:F16))</f>
        <v>31390</v>
      </c>
    </row>
    <row r="18" spans="1:6" x14ac:dyDescent="0.25">
      <c r="A18" s="34" t="s">
        <v>88</v>
      </c>
      <c r="B18" s="35"/>
      <c r="C18" s="35"/>
      <c r="D18" s="35"/>
      <c r="E18" s="239">
        <f>IFERROR(E17/F17,"")</f>
        <v>0.35100987575661041</v>
      </c>
      <c r="F18" s="240"/>
    </row>
  </sheetData>
  <mergeCells count="2">
    <mergeCell ref="B2:C2"/>
    <mergeCell ref="D2:F2"/>
  </mergeCells>
  <pageMargins left="0.25" right="0.25" top="0.75" bottom="0.75" header="0.3" footer="0.3"/>
  <pageSetup scale="94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7030A0"/>
  </sheetPr>
  <dimension ref="A1:D12"/>
  <sheetViews>
    <sheetView showGridLines="0" workbookViewId="0"/>
  </sheetViews>
  <sheetFormatPr defaultColWidth="9.140625" defaultRowHeight="15" x14ac:dyDescent="0.25"/>
  <cols>
    <col min="1" max="1" width="41.7109375" style="110" customWidth="1"/>
    <col min="2" max="2" width="4" style="110" customWidth="1"/>
    <col min="3" max="3" width="14.7109375" style="110" customWidth="1"/>
    <col min="4" max="4" width="11.7109375" style="110" customWidth="1"/>
    <col min="5" max="16384" width="9.140625" style="110"/>
  </cols>
  <sheetData>
    <row r="1" spans="1:4" x14ac:dyDescent="0.25">
      <c r="A1" s="8" t="s">
        <v>228</v>
      </c>
      <c r="B1" s="8"/>
    </row>
    <row r="3" spans="1:4" ht="30" x14ac:dyDescent="0.25">
      <c r="A3" s="9"/>
      <c r="B3" s="47"/>
      <c r="C3" s="10" t="s">
        <v>35</v>
      </c>
      <c r="D3" s="11" t="s">
        <v>36</v>
      </c>
    </row>
    <row r="4" spans="1:4" x14ac:dyDescent="0.25">
      <c r="A4" s="242" t="s">
        <v>32</v>
      </c>
      <c r="B4" s="164"/>
      <c r="C4" s="46" t="str">
        <f>'M4-Theoretical Cost'!F48</f>
        <v/>
      </c>
      <c r="D4" s="14">
        <v>1</v>
      </c>
    </row>
    <row r="5" spans="1:4" x14ac:dyDescent="0.25">
      <c r="A5" s="49"/>
      <c r="B5" s="166"/>
      <c r="C5" s="24"/>
      <c r="D5" s="15"/>
    </row>
    <row r="6" spans="1:4" x14ac:dyDescent="0.25">
      <c r="A6" s="49" t="s">
        <v>188</v>
      </c>
      <c r="B6" s="166"/>
      <c r="C6" s="24">
        <f>'M3-Actual COGS'!C16</f>
        <v>0</v>
      </c>
      <c r="D6" s="15" t="str">
        <f>IFERROR(C6/C4,"--")</f>
        <v>--</v>
      </c>
    </row>
    <row r="7" spans="1:4" x14ac:dyDescent="0.25">
      <c r="A7" s="49" t="s">
        <v>92</v>
      </c>
      <c r="B7" s="243" t="s">
        <v>42</v>
      </c>
      <c r="C7" s="48" t="str">
        <f>'M4-Theoretical Cost'!E48</f>
        <v/>
      </c>
      <c r="D7" s="15" t="str">
        <f>IFERROR(C7/C4,"--")</f>
        <v>--</v>
      </c>
    </row>
    <row r="8" spans="1:4" x14ac:dyDescent="0.25">
      <c r="A8" s="12" t="s">
        <v>227</v>
      </c>
      <c r="B8" s="243" t="s">
        <v>40</v>
      </c>
      <c r="C8" s="25" t="str">
        <f>IFERROR(C6-C7,"")</f>
        <v/>
      </c>
      <c r="D8" s="16" t="str">
        <f>IFERROR(C8/C4,"--")</f>
        <v>--</v>
      </c>
    </row>
    <row r="9" spans="1:4" x14ac:dyDescent="0.25">
      <c r="A9" s="12"/>
      <c r="B9" s="244"/>
      <c r="C9" s="25"/>
      <c r="D9" s="16"/>
    </row>
    <row r="10" spans="1:4" x14ac:dyDescent="0.25">
      <c r="A10" s="49" t="s">
        <v>227</v>
      </c>
      <c r="B10" s="244"/>
      <c r="C10" s="24" t="str">
        <f>C8</f>
        <v/>
      </c>
      <c r="D10" s="15" t="str">
        <f>IFERROR(C10/C4,"--")</f>
        <v>--</v>
      </c>
    </row>
    <row r="11" spans="1:4" x14ac:dyDescent="0.25">
      <c r="A11" s="49" t="s">
        <v>34</v>
      </c>
      <c r="B11" s="243" t="s">
        <v>42</v>
      </c>
      <c r="C11" s="48">
        <f>SUM(LogTable[Total 
Cost])</f>
        <v>0</v>
      </c>
      <c r="D11" s="15" t="str">
        <f>IFERROR(C11/C4,"--")</f>
        <v>--</v>
      </c>
    </row>
    <row r="12" spans="1:4" x14ac:dyDescent="0.25">
      <c r="A12" s="13" t="s">
        <v>33</v>
      </c>
      <c r="B12" s="245" t="s">
        <v>40</v>
      </c>
      <c r="C12" s="26" t="str">
        <f>IFERROR(C10-C11,"")</f>
        <v/>
      </c>
      <c r="D12" s="17" t="str">
        <f>IFERROR(C12/C4,"--")</f>
        <v>--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F0"/>
  </sheetPr>
  <dimension ref="A1:I36"/>
  <sheetViews>
    <sheetView showGridLines="0" workbookViewId="0"/>
  </sheetViews>
  <sheetFormatPr defaultColWidth="9.140625" defaultRowHeight="15" x14ac:dyDescent="0.25"/>
  <cols>
    <col min="1" max="1" width="23.5703125" style="110" customWidth="1"/>
    <col min="2" max="9" width="11.7109375" style="110" customWidth="1"/>
    <col min="10" max="16384" width="9.140625" style="110"/>
  </cols>
  <sheetData>
    <row r="1" spans="1:9" x14ac:dyDescent="0.25">
      <c r="A1" s="8" t="s">
        <v>77</v>
      </c>
    </row>
    <row r="2" spans="1:9" x14ac:dyDescent="0.25">
      <c r="A2" s="36" t="s">
        <v>68</v>
      </c>
      <c r="B2" s="150"/>
      <c r="C2" s="135"/>
      <c r="D2" s="135"/>
      <c r="E2" s="135"/>
      <c r="F2" s="135"/>
      <c r="G2" s="135"/>
      <c r="H2" s="135"/>
      <c r="I2" s="136"/>
    </row>
    <row r="3" spans="1:9" x14ac:dyDescent="0.25">
      <c r="A3" s="285" t="s">
        <v>51</v>
      </c>
      <c r="B3" s="284"/>
      <c r="C3" s="284"/>
      <c r="D3" s="284" t="s">
        <v>72</v>
      </c>
      <c r="E3" s="284"/>
      <c r="F3" s="284" t="s">
        <v>73</v>
      </c>
      <c r="G3" s="284"/>
      <c r="H3" s="284"/>
      <c r="I3" s="42"/>
    </row>
    <row r="4" spans="1:9" ht="45" x14ac:dyDescent="0.25">
      <c r="A4" s="43" t="s">
        <v>7</v>
      </c>
      <c r="B4" s="44" t="s">
        <v>18</v>
      </c>
      <c r="C4" s="44" t="s">
        <v>19</v>
      </c>
      <c r="D4" s="44" t="s">
        <v>71</v>
      </c>
      <c r="E4" s="44" t="s">
        <v>19</v>
      </c>
      <c r="F4" s="44" t="s">
        <v>69</v>
      </c>
      <c r="G4" s="44" t="s">
        <v>70</v>
      </c>
      <c r="H4" s="44" t="s">
        <v>74</v>
      </c>
      <c r="I4" s="45" t="s">
        <v>22</v>
      </c>
    </row>
    <row r="5" spans="1:9" x14ac:dyDescent="0.25">
      <c r="A5" s="27" t="s">
        <v>59</v>
      </c>
      <c r="B5" s="28" t="s">
        <v>52</v>
      </c>
      <c r="C5" s="28" t="s">
        <v>53</v>
      </c>
      <c r="D5" s="28" t="s">
        <v>54</v>
      </c>
      <c r="E5" s="28" t="s">
        <v>55</v>
      </c>
      <c r="F5" s="28" t="s">
        <v>56</v>
      </c>
      <c r="G5" s="28" t="s">
        <v>57</v>
      </c>
      <c r="H5" s="28" t="s">
        <v>58</v>
      </c>
      <c r="I5" s="28" t="s">
        <v>62</v>
      </c>
    </row>
    <row r="6" spans="1:9" x14ac:dyDescent="0.25">
      <c r="A6" s="32" t="s">
        <v>60</v>
      </c>
      <c r="B6" s="33" t="s">
        <v>61</v>
      </c>
      <c r="C6" s="33" t="s">
        <v>61</v>
      </c>
      <c r="D6" s="33" t="s">
        <v>61</v>
      </c>
      <c r="E6" s="33" t="s">
        <v>61</v>
      </c>
      <c r="F6" s="33" t="s">
        <v>61</v>
      </c>
      <c r="G6" s="33" t="s">
        <v>63</v>
      </c>
      <c r="H6" s="33" t="s">
        <v>61</v>
      </c>
      <c r="I6" s="33" t="s">
        <v>64</v>
      </c>
    </row>
    <row r="7" spans="1:9" x14ac:dyDescent="0.25">
      <c r="A7" s="172"/>
      <c r="B7" s="173"/>
      <c r="C7" s="173"/>
      <c r="D7" s="174"/>
      <c r="E7" s="173"/>
      <c r="F7" s="177"/>
      <c r="G7" s="174"/>
      <c r="H7" s="180"/>
      <c r="I7" s="183"/>
    </row>
    <row r="8" spans="1:9" x14ac:dyDescent="0.25">
      <c r="A8" s="159"/>
      <c r="B8" s="160"/>
      <c r="C8" s="160"/>
      <c r="D8" s="175"/>
      <c r="E8" s="160"/>
      <c r="F8" s="178"/>
      <c r="G8" s="175"/>
      <c r="H8" s="181"/>
      <c r="I8" s="184"/>
    </row>
    <row r="9" spans="1:9" x14ac:dyDescent="0.25">
      <c r="A9" s="159"/>
      <c r="B9" s="160"/>
      <c r="C9" s="160"/>
      <c r="D9" s="175"/>
      <c r="E9" s="160"/>
      <c r="F9" s="178"/>
      <c r="G9" s="175"/>
      <c r="H9" s="181"/>
      <c r="I9" s="184"/>
    </row>
    <row r="10" spans="1:9" x14ac:dyDescent="0.25">
      <c r="A10" s="159"/>
      <c r="B10" s="160"/>
      <c r="C10" s="160"/>
      <c r="D10" s="175"/>
      <c r="E10" s="160"/>
      <c r="F10" s="178"/>
      <c r="G10" s="175"/>
      <c r="H10" s="181"/>
      <c r="I10" s="184"/>
    </row>
    <row r="11" spans="1:9" x14ac:dyDescent="0.25">
      <c r="A11" s="159"/>
      <c r="B11" s="160"/>
      <c r="C11" s="160"/>
      <c r="D11" s="175"/>
      <c r="E11" s="160"/>
      <c r="F11" s="178"/>
      <c r="G11" s="175"/>
      <c r="H11" s="181"/>
      <c r="I11" s="184"/>
    </row>
    <row r="12" spans="1:9" x14ac:dyDescent="0.25">
      <c r="A12" s="159"/>
      <c r="B12" s="160"/>
      <c r="C12" s="160"/>
      <c r="D12" s="175"/>
      <c r="E12" s="160"/>
      <c r="F12" s="178"/>
      <c r="G12" s="175"/>
      <c r="H12" s="181"/>
      <c r="I12" s="184"/>
    </row>
    <row r="13" spans="1:9" x14ac:dyDescent="0.25">
      <c r="A13" s="159"/>
      <c r="B13" s="160"/>
      <c r="C13" s="160"/>
      <c r="D13" s="175"/>
      <c r="E13" s="160"/>
      <c r="F13" s="178"/>
      <c r="G13" s="175"/>
      <c r="H13" s="181"/>
      <c r="I13" s="184"/>
    </row>
    <row r="14" spans="1:9" x14ac:dyDescent="0.25">
      <c r="A14" s="159"/>
      <c r="B14" s="160"/>
      <c r="C14" s="160"/>
      <c r="D14" s="175"/>
      <c r="E14" s="160"/>
      <c r="F14" s="178"/>
      <c r="G14" s="175"/>
      <c r="H14" s="181"/>
      <c r="I14" s="184"/>
    </row>
    <row r="15" spans="1:9" x14ac:dyDescent="0.25">
      <c r="A15" s="159"/>
      <c r="B15" s="160"/>
      <c r="C15" s="160"/>
      <c r="D15" s="175"/>
      <c r="E15" s="160"/>
      <c r="F15" s="178"/>
      <c r="G15" s="175"/>
      <c r="H15" s="181"/>
      <c r="I15" s="184"/>
    </row>
    <row r="16" spans="1:9" x14ac:dyDescent="0.25">
      <c r="A16" s="161"/>
      <c r="B16" s="162"/>
      <c r="C16" s="162"/>
      <c r="D16" s="176"/>
      <c r="E16" s="162"/>
      <c r="F16" s="179"/>
      <c r="G16" s="176"/>
      <c r="H16" s="182"/>
      <c r="I16" s="185"/>
    </row>
    <row r="17" spans="1:9" x14ac:dyDescent="0.25">
      <c r="A17" s="281" t="s">
        <v>67</v>
      </c>
      <c r="B17" s="282"/>
      <c r="C17" s="282"/>
      <c r="D17" s="282"/>
      <c r="E17" s="282"/>
      <c r="F17" s="282"/>
      <c r="G17" s="282"/>
      <c r="H17" s="283"/>
      <c r="I17" s="186"/>
    </row>
    <row r="18" spans="1:9" x14ac:dyDescent="0.25">
      <c r="A18" s="286" t="s">
        <v>66</v>
      </c>
      <c r="B18" s="286"/>
      <c r="C18" s="286"/>
      <c r="D18" s="286"/>
      <c r="E18" s="286"/>
      <c r="F18" s="286"/>
      <c r="G18" s="286"/>
      <c r="H18" s="286"/>
      <c r="I18" s="187"/>
    </row>
    <row r="19" spans="1:9" x14ac:dyDescent="0.25">
      <c r="A19" s="281" t="s">
        <v>65</v>
      </c>
      <c r="B19" s="282"/>
      <c r="C19" s="282"/>
      <c r="D19" s="282"/>
      <c r="E19" s="282"/>
      <c r="F19" s="282"/>
      <c r="G19" s="282"/>
      <c r="H19" s="283"/>
      <c r="I19" s="186"/>
    </row>
    <row r="21" spans="1:9" x14ac:dyDescent="0.25">
      <c r="A21" s="163" t="s">
        <v>75</v>
      </c>
      <c r="B21" s="164"/>
      <c r="C21" s="164"/>
      <c r="D21" s="164"/>
      <c r="E21" s="164"/>
      <c r="F21" s="164"/>
      <c r="G21" s="164"/>
      <c r="H21" s="164"/>
      <c r="I21" s="165"/>
    </row>
    <row r="22" spans="1:9" x14ac:dyDescent="0.25">
      <c r="A22" s="49"/>
      <c r="B22" s="166"/>
      <c r="C22" s="166"/>
      <c r="D22" s="166"/>
      <c r="E22" s="166"/>
      <c r="F22" s="166"/>
      <c r="G22" s="166"/>
      <c r="H22" s="166"/>
      <c r="I22" s="167"/>
    </row>
    <row r="23" spans="1:9" x14ac:dyDescent="0.25">
      <c r="A23" s="49"/>
      <c r="B23" s="166"/>
      <c r="C23" s="166"/>
      <c r="D23" s="166"/>
      <c r="E23" s="166"/>
      <c r="F23" s="166"/>
      <c r="G23" s="166"/>
      <c r="H23" s="166"/>
      <c r="I23" s="167"/>
    </row>
    <row r="24" spans="1:9" x14ac:dyDescent="0.25">
      <c r="A24" s="49"/>
      <c r="B24" s="166"/>
      <c r="C24" s="166"/>
      <c r="D24" s="166"/>
      <c r="E24" s="166"/>
      <c r="F24" s="166"/>
      <c r="G24" s="166"/>
      <c r="H24" s="166"/>
      <c r="I24" s="167"/>
    </row>
    <row r="25" spans="1:9" x14ac:dyDescent="0.25">
      <c r="A25" s="49"/>
      <c r="B25" s="166"/>
      <c r="C25" s="166"/>
      <c r="D25" s="166"/>
      <c r="E25" s="166"/>
      <c r="F25" s="166"/>
      <c r="G25" s="166"/>
      <c r="H25" s="166"/>
      <c r="I25" s="167"/>
    </row>
    <row r="26" spans="1:9" x14ac:dyDescent="0.25">
      <c r="A26" s="49"/>
      <c r="B26" s="166"/>
      <c r="C26" s="166"/>
      <c r="D26" s="166"/>
      <c r="E26" s="166"/>
      <c r="F26" s="166"/>
      <c r="G26" s="166"/>
      <c r="H26" s="166"/>
      <c r="I26" s="167"/>
    </row>
    <row r="27" spans="1:9" x14ac:dyDescent="0.25">
      <c r="A27" s="49"/>
      <c r="B27" s="166"/>
      <c r="C27" s="166"/>
      <c r="D27" s="166"/>
      <c r="E27" s="166"/>
      <c r="F27" s="166"/>
      <c r="G27" s="166"/>
      <c r="H27" s="166"/>
      <c r="I27" s="167"/>
    </row>
    <row r="28" spans="1:9" x14ac:dyDescent="0.25">
      <c r="A28" s="49"/>
      <c r="B28" s="166"/>
      <c r="C28" s="166"/>
      <c r="D28" s="166"/>
      <c r="E28" s="166"/>
      <c r="F28" s="166"/>
      <c r="G28" s="166"/>
      <c r="H28" s="166"/>
      <c r="I28" s="167"/>
    </row>
    <row r="29" spans="1:9" x14ac:dyDescent="0.25">
      <c r="A29" s="49"/>
      <c r="B29" s="166"/>
      <c r="C29" s="166"/>
      <c r="D29" s="166"/>
      <c r="E29" s="166"/>
      <c r="F29" s="166"/>
      <c r="G29" s="166"/>
      <c r="H29" s="166"/>
      <c r="I29" s="167"/>
    </row>
    <row r="30" spans="1:9" x14ac:dyDescent="0.25">
      <c r="A30" s="49"/>
      <c r="B30" s="166"/>
      <c r="C30" s="166"/>
      <c r="D30" s="166"/>
      <c r="E30" s="166"/>
      <c r="F30" s="166"/>
      <c r="G30" s="166"/>
      <c r="H30" s="166"/>
      <c r="I30" s="167"/>
    </row>
    <row r="31" spans="1:9" x14ac:dyDescent="0.25">
      <c r="A31" s="49"/>
      <c r="B31" s="166"/>
      <c r="C31" s="166"/>
      <c r="D31" s="166"/>
      <c r="E31" s="166"/>
      <c r="F31" s="166"/>
      <c r="G31" s="166"/>
      <c r="H31" s="166"/>
      <c r="I31" s="167"/>
    </row>
    <row r="32" spans="1:9" x14ac:dyDescent="0.25">
      <c r="A32" s="168"/>
      <c r="B32" s="169"/>
      <c r="C32" s="169"/>
      <c r="D32" s="169"/>
      <c r="E32" s="169"/>
      <c r="F32" s="169"/>
      <c r="G32" s="169"/>
      <c r="H32" s="169"/>
      <c r="I32" s="170"/>
    </row>
    <row r="34" spans="1:1" x14ac:dyDescent="0.25">
      <c r="A34" s="78" t="s">
        <v>231</v>
      </c>
    </row>
    <row r="35" spans="1:1" x14ac:dyDescent="0.25">
      <c r="A35" s="278" t="s">
        <v>232</v>
      </c>
    </row>
    <row r="36" spans="1:1" x14ac:dyDescent="0.25">
      <c r="A36" s="278" t="s">
        <v>230</v>
      </c>
    </row>
  </sheetData>
  <mergeCells count="6">
    <mergeCell ref="A19:H19"/>
    <mergeCell ref="D3:E3"/>
    <mergeCell ref="A3:C3"/>
    <mergeCell ref="F3:H3"/>
    <mergeCell ref="A17:H17"/>
    <mergeCell ref="A18:H18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0" tint="-0.499984740745262"/>
  </sheetPr>
  <dimension ref="A1:M32"/>
  <sheetViews>
    <sheetView showGridLines="0" workbookViewId="0">
      <selection activeCell="K12" sqref="K12"/>
    </sheetView>
  </sheetViews>
  <sheetFormatPr defaultColWidth="9.140625" defaultRowHeight="15" x14ac:dyDescent="0.25"/>
  <cols>
    <col min="1" max="1" width="23.5703125" style="110" customWidth="1"/>
    <col min="2" max="9" width="11.7109375" style="110" customWidth="1"/>
    <col min="10" max="11" width="9.140625" style="110"/>
    <col min="12" max="12" width="10.5703125" style="110" bestFit="1" customWidth="1"/>
    <col min="13" max="16384" width="9.140625" style="110"/>
  </cols>
  <sheetData>
    <row r="1" spans="1:13" x14ac:dyDescent="0.25">
      <c r="A1" s="8" t="s">
        <v>77</v>
      </c>
    </row>
    <row r="2" spans="1:13" x14ac:dyDescent="0.25">
      <c r="A2" s="36" t="s">
        <v>68</v>
      </c>
      <c r="B2" s="150" t="s">
        <v>167</v>
      </c>
      <c r="C2" s="135"/>
      <c r="D2" s="135"/>
      <c r="E2" s="135"/>
      <c r="F2" s="135"/>
      <c r="G2" s="135"/>
      <c r="H2" s="135"/>
      <c r="I2" s="136"/>
    </row>
    <row r="3" spans="1:13" x14ac:dyDescent="0.25">
      <c r="A3" s="285" t="s">
        <v>51</v>
      </c>
      <c r="B3" s="284"/>
      <c r="C3" s="284"/>
      <c r="D3" s="284" t="s">
        <v>72</v>
      </c>
      <c r="E3" s="284"/>
      <c r="F3" s="284" t="s">
        <v>73</v>
      </c>
      <c r="G3" s="284"/>
      <c r="H3" s="284"/>
      <c r="I3" s="42"/>
    </row>
    <row r="4" spans="1:13" ht="45" x14ac:dyDescent="0.25">
      <c r="A4" s="43" t="s">
        <v>7</v>
      </c>
      <c r="B4" s="44" t="s">
        <v>18</v>
      </c>
      <c r="C4" s="44" t="s">
        <v>19</v>
      </c>
      <c r="D4" s="44" t="s">
        <v>71</v>
      </c>
      <c r="E4" s="44" t="s">
        <v>19</v>
      </c>
      <c r="F4" s="44" t="s">
        <v>69</v>
      </c>
      <c r="G4" s="44" t="s">
        <v>70</v>
      </c>
      <c r="H4" s="44" t="s">
        <v>74</v>
      </c>
      <c r="I4" s="45" t="s">
        <v>22</v>
      </c>
    </row>
    <row r="5" spans="1:13" x14ac:dyDescent="0.25">
      <c r="A5" s="27" t="s">
        <v>59</v>
      </c>
      <c r="B5" s="28" t="s">
        <v>52</v>
      </c>
      <c r="C5" s="28" t="s">
        <v>53</v>
      </c>
      <c r="D5" s="28" t="s">
        <v>54</v>
      </c>
      <c r="E5" s="28" t="s">
        <v>55</v>
      </c>
      <c r="F5" s="28" t="s">
        <v>56</v>
      </c>
      <c r="G5" s="28" t="s">
        <v>57</v>
      </c>
      <c r="H5" s="28" t="s">
        <v>58</v>
      </c>
      <c r="I5" s="28" t="s">
        <v>62</v>
      </c>
    </row>
    <row r="6" spans="1:13" x14ac:dyDescent="0.25">
      <c r="A6" s="32" t="s">
        <v>60</v>
      </c>
      <c r="B6" s="33" t="s">
        <v>61</v>
      </c>
      <c r="C6" s="33" t="s">
        <v>61</v>
      </c>
      <c r="D6" s="33" t="s">
        <v>61</v>
      </c>
      <c r="E6" s="33" t="s">
        <v>61</v>
      </c>
      <c r="F6" s="33" t="s">
        <v>61</v>
      </c>
      <c r="G6" s="33" t="s">
        <v>63</v>
      </c>
      <c r="H6" s="33" t="s">
        <v>61</v>
      </c>
      <c r="I6" s="33" t="s">
        <v>64</v>
      </c>
    </row>
    <row r="7" spans="1:13" x14ac:dyDescent="0.25">
      <c r="A7" s="152" t="s">
        <v>171</v>
      </c>
      <c r="B7" s="153">
        <v>1750</v>
      </c>
      <c r="C7" s="153" t="s">
        <v>28</v>
      </c>
      <c r="D7" s="154">
        <v>1.75</v>
      </c>
      <c r="E7" s="153" t="s">
        <v>168</v>
      </c>
      <c r="F7" s="190">
        <v>0.82</v>
      </c>
      <c r="G7" s="155">
        <f>D7/F7</f>
        <v>2.1341463414634148</v>
      </c>
      <c r="H7" s="193">
        <v>1000</v>
      </c>
      <c r="I7" s="156">
        <f>G7/H7*B7</f>
        <v>3.7347560975609757</v>
      </c>
      <c r="L7" s="197"/>
      <c r="M7" s="197"/>
    </row>
    <row r="8" spans="1:13" x14ac:dyDescent="0.25">
      <c r="A8" s="157" t="s">
        <v>166</v>
      </c>
      <c r="B8" s="158">
        <v>250</v>
      </c>
      <c r="C8" s="158" t="s">
        <v>174</v>
      </c>
      <c r="D8" s="189">
        <f>60/12</f>
        <v>5</v>
      </c>
      <c r="E8" s="158" t="s">
        <v>175</v>
      </c>
      <c r="F8" s="191">
        <v>0.98</v>
      </c>
      <c r="G8" s="192">
        <f>D8/F8</f>
        <v>5.1020408163265305</v>
      </c>
      <c r="H8" s="194">
        <v>1000</v>
      </c>
      <c r="I8" s="188">
        <f t="shared" ref="I8" si="0">G8/H8*B8</f>
        <v>1.2755102040816326</v>
      </c>
    </row>
    <row r="9" spans="1:13" x14ac:dyDescent="0.25">
      <c r="A9" s="157" t="s">
        <v>177</v>
      </c>
      <c r="B9" s="158">
        <v>150</v>
      </c>
      <c r="C9" s="158" t="s">
        <v>28</v>
      </c>
      <c r="D9" s="189">
        <f>260/25</f>
        <v>10.4</v>
      </c>
      <c r="E9" s="158" t="s">
        <v>168</v>
      </c>
      <c r="F9" s="191">
        <v>1</v>
      </c>
      <c r="G9" s="192">
        <f>D9/F9</f>
        <v>10.4</v>
      </c>
      <c r="H9" s="194">
        <v>1000</v>
      </c>
      <c r="I9" s="188">
        <f>G9/H9*B9</f>
        <v>1.5599999999999998</v>
      </c>
    </row>
    <row r="10" spans="1:13" x14ac:dyDescent="0.25">
      <c r="A10" s="157" t="s">
        <v>169</v>
      </c>
      <c r="B10" s="158">
        <v>0.5</v>
      </c>
      <c r="C10" s="158" t="s">
        <v>173</v>
      </c>
      <c r="D10" s="189">
        <v>42</v>
      </c>
      <c r="E10" s="158" t="s">
        <v>168</v>
      </c>
      <c r="F10" s="191">
        <v>1</v>
      </c>
      <c r="G10" s="192">
        <f>D10/F10</f>
        <v>42</v>
      </c>
      <c r="H10" s="194">
        <f>1000/2.4</f>
        <v>416.66666666666669</v>
      </c>
      <c r="I10" s="188">
        <f>G10/H10*B10</f>
        <v>5.04E-2</v>
      </c>
    </row>
    <row r="11" spans="1:13" x14ac:dyDescent="0.25">
      <c r="A11" s="157" t="s">
        <v>165</v>
      </c>
      <c r="B11" s="158">
        <v>3</v>
      </c>
      <c r="C11" s="158" t="s">
        <v>173</v>
      </c>
      <c r="D11" s="189">
        <v>1.25</v>
      </c>
      <c r="E11" s="158" t="s">
        <v>168</v>
      </c>
      <c r="F11" s="191">
        <v>1</v>
      </c>
      <c r="G11" s="192">
        <f>D11/F11</f>
        <v>1.25</v>
      </c>
      <c r="H11" s="194">
        <v>160</v>
      </c>
      <c r="I11" s="188">
        <f>G11/H11*B11</f>
        <v>2.34375E-2</v>
      </c>
    </row>
    <row r="12" spans="1:13" x14ac:dyDescent="0.25">
      <c r="A12" s="157"/>
      <c r="B12" s="158"/>
      <c r="C12" s="158"/>
      <c r="D12" s="189"/>
      <c r="E12" s="158"/>
      <c r="F12" s="191"/>
      <c r="G12" s="192"/>
      <c r="H12" s="194"/>
      <c r="I12" s="188"/>
    </row>
    <row r="13" spans="1:13" x14ac:dyDescent="0.25">
      <c r="A13" s="159"/>
      <c r="B13" s="160"/>
      <c r="C13" s="160"/>
      <c r="D13" s="175"/>
      <c r="E13" s="160"/>
      <c r="F13" s="178"/>
      <c r="G13" s="160"/>
      <c r="H13" s="195"/>
      <c r="I13" s="184"/>
    </row>
    <row r="14" spans="1:13" x14ac:dyDescent="0.25">
      <c r="A14" s="159"/>
      <c r="B14" s="160"/>
      <c r="C14" s="160"/>
      <c r="D14" s="175"/>
      <c r="E14" s="160"/>
      <c r="F14" s="178"/>
      <c r="G14" s="160"/>
      <c r="H14" s="195"/>
      <c r="I14" s="184"/>
    </row>
    <row r="15" spans="1:13" x14ac:dyDescent="0.25">
      <c r="A15" s="159"/>
      <c r="B15" s="160"/>
      <c r="C15" s="160"/>
      <c r="D15" s="175"/>
      <c r="E15" s="160"/>
      <c r="F15" s="178"/>
      <c r="G15" s="160"/>
      <c r="H15" s="195"/>
      <c r="I15" s="184"/>
    </row>
    <row r="16" spans="1:13" x14ac:dyDescent="0.25">
      <c r="A16" s="161"/>
      <c r="B16" s="162"/>
      <c r="C16" s="162"/>
      <c r="D16" s="176"/>
      <c r="E16" s="162"/>
      <c r="F16" s="179"/>
      <c r="G16" s="162"/>
      <c r="H16" s="196"/>
      <c r="I16" s="185"/>
    </row>
    <row r="17" spans="1:9" x14ac:dyDescent="0.25">
      <c r="A17" s="281" t="s">
        <v>67</v>
      </c>
      <c r="B17" s="282"/>
      <c r="C17" s="282"/>
      <c r="D17" s="282"/>
      <c r="E17" s="282"/>
      <c r="F17" s="282"/>
      <c r="G17" s="282"/>
      <c r="H17" s="283"/>
      <c r="I17" s="198">
        <f>SUM(I7:I16)</f>
        <v>6.6441038016426077</v>
      </c>
    </row>
    <row r="18" spans="1:9" x14ac:dyDescent="0.25">
      <c r="A18" s="286" t="s">
        <v>66</v>
      </c>
      <c r="B18" s="286"/>
      <c r="C18" s="286"/>
      <c r="D18" s="286"/>
      <c r="E18" s="286"/>
      <c r="F18" s="286"/>
      <c r="G18" s="286"/>
      <c r="H18" s="286"/>
      <c r="I18" s="199">
        <v>10</v>
      </c>
    </row>
    <row r="19" spans="1:9" x14ac:dyDescent="0.25">
      <c r="A19" s="281" t="s">
        <v>65</v>
      </c>
      <c r="B19" s="282"/>
      <c r="C19" s="282"/>
      <c r="D19" s="282"/>
      <c r="E19" s="282"/>
      <c r="F19" s="282"/>
      <c r="G19" s="282"/>
      <c r="H19" s="283"/>
      <c r="I19" s="200">
        <f>I17/I18</f>
        <v>0.66441038016426079</v>
      </c>
    </row>
    <row r="21" spans="1:9" x14ac:dyDescent="0.25">
      <c r="A21" s="163" t="s">
        <v>75</v>
      </c>
      <c r="B21" s="164"/>
      <c r="C21" s="164"/>
      <c r="D21" s="164"/>
      <c r="E21" s="164"/>
      <c r="F21" s="164"/>
      <c r="G21" s="164"/>
      <c r="H21" s="164"/>
      <c r="I21" s="165"/>
    </row>
    <row r="22" spans="1:9" x14ac:dyDescent="0.25">
      <c r="A22" s="171"/>
      <c r="B22" s="166"/>
      <c r="C22" s="166"/>
      <c r="D22" s="166"/>
      <c r="E22" s="166"/>
      <c r="F22" s="166"/>
      <c r="G22" s="166"/>
      <c r="H22" s="166"/>
      <c r="I22" s="167"/>
    </row>
    <row r="23" spans="1:9" x14ac:dyDescent="0.25">
      <c r="A23" s="171" t="s">
        <v>176</v>
      </c>
      <c r="B23" s="166"/>
      <c r="C23" s="166"/>
      <c r="D23" s="166"/>
      <c r="E23" s="166"/>
      <c r="F23" s="166"/>
      <c r="G23" s="166"/>
      <c r="H23" s="166"/>
      <c r="I23" s="167"/>
    </row>
    <row r="24" spans="1:9" x14ac:dyDescent="0.25">
      <c r="A24" s="171" t="s">
        <v>170</v>
      </c>
      <c r="B24" s="166"/>
      <c r="C24" s="166"/>
      <c r="D24" s="166"/>
      <c r="E24" s="166"/>
      <c r="F24" s="166"/>
      <c r="G24" s="166"/>
      <c r="H24" s="166"/>
      <c r="I24" s="167"/>
    </row>
    <row r="25" spans="1:9" x14ac:dyDescent="0.25">
      <c r="A25" s="171" t="s">
        <v>172</v>
      </c>
      <c r="B25" s="166"/>
      <c r="C25" s="166"/>
      <c r="D25" s="166"/>
      <c r="E25" s="166"/>
      <c r="F25" s="166"/>
      <c r="G25" s="166"/>
      <c r="H25" s="166"/>
      <c r="I25" s="167"/>
    </row>
    <row r="26" spans="1:9" x14ac:dyDescent="0.25">
      <c r="A26" s="171" t="s">
        <v>182</v>
      </c>
      <c r="B26" s="166"/>
      <c r="C26" s="166"/>
      <c r="D26" s="166"/>
      <c r="E26" s="166"/>
      <c r="F26" s="166"/>
      <c r="G26" s="166"/>
      <c r="H26" s="166"/>
      <c r="I26" s="167"/>
    </row>
    <row r="27" spans="1:9" x14ac:dyDescent="0.25">
      <c r="A27" s="171" t="s">
        <v>178</v>
      </c>
      <c r="B27" s="166"/>
      <c r="C27" s="166"/>
      <c r="D27" s="166"/>
      <c r="E27" s="166"/>
      <c r="F27" s="166"/>
      <c r="G27" s="166"/>
      <c r="H27" s="166"/>
      <c r="I27" s="167"/>
    </row>
    <row r="28" spans="1:9" x14ac:dyDescent="0.25">
      <c r="A28" s="171" t="s">
        <v>179</v>
      </c>
      <c r="B28" s="166"/>
      <c r="C28" s="166"/>
      <c r="D28" s="166"/>
      <c r="E28" s="166"/>
      <c r="F28" s="166"/>
      <c r="G28" s="166"/>
      <c r="H28" s="166"/>
      <c r="I28" s="167"/>
    </row>
    <row r="29" spans="1:9" x14ac:dyDescent="0.25">
      <c r="A29" s="171" t="s">
        <v>180</v>
      </c>
      <c r="B29" s="166"/>
      <c r="C29" s="166"/>
      <c r="D29" s="166"/>
      <c r="E29" s="166"/>
      <c r="F29" s="166"/>
      <c r="G29" s="166"/>
      <c r="H29" s="166"/>
      <c r="I29" s="167"/>
    </row>
    <row r="30" spans="1:9" x14ac:dyDescent="0.25">
      <c r="A30" s="171" t="s">
        <v>181</v>
      </c>
      <c r="B30" s="166"/>
      <c r="C30" s="166"/>
      <c r="D30" s="166"/>
      <c r="E30" s="166"/>
      <c r="F30" s="166"/>
      <c r="G30" s="166"/>
      <c r="H30" s="166"/>
      <c r="I30" s="167"/>
    </row>
    <row r="31" spans="1:9" x14ac:dyDescent="0.25">
      <c r="A31" s="171"/>
      <c r="B31" s="166"/>
      <c r="C31" s="166"/>
      <c r="D31" s="166"/>
      <c r="E31" s="166"/>
      <c r="F31" s="166"/>
      <c r="G31" s="166"/>
      <c r="H31" s="166"/>
      <c r="I31" s="167"/>
    </row>
    <row r="32" spans="1:9" x14ac:dyDescent="0.25">
      <c r="A32" s="168"/>
      <c r="B32" s="169"/>
      <c r="C32" s="169"/>
      <c r="D32" s="169"/>
      <c r="E32" s="169"/>
      <c r="F32" s="169"/>
      <c r="G32" s="169"/>
      <c r="H32" s="169"/>
      <c r="I32" s="170"/>
    </row>
  </sheetData>
  <mergeCells count="6">
    <mergeCell ref="A19:H19"/>
    <mergeCell ref="A3:C3"/>
    <mergeCell ref="D3:E3"/>
    <mergeCell ref="F3:H3"/>
    <mergeCell ref="A17:H17"/>
    <mergeCell ref="A18:H18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70C0"/>
  </sheetPr>
  <dimension ref="A1:F46"/>
  <sheetViews>
    <sheetView showGridLines="0" workbookViewId="0"/>
  </sheetViews>
  <sheetFormatPr defaultColWidth="9.140625" defaultRowHeight="15" x14ac:dyDescent="0.25"/>
  <cols>
    <col min="1" max="4" width="11.5703125" style="110" customWidth="1"/>
    <col min="5" max="5" width="13.28515625" style="110" customWidth="1"/>
    <col min="6" max="6" width="40.5703125" style="110" customWidth="1"/>
    <col min="7" max="16384" width="9.140625" style="110"/>
  </cols>
  <sheetData>
    <row r="1" spans="1:6" x14ac:dyDescent="0.25">
      <c r="A1" s="8" t="s">
        <v>234</v>
      </c>
    </row>
    <row r="2" spans="1:6" ht="30" x14ac:dyDescent="0.25">
      <c r="A2" s="94" t="s">
        <v>119</v>
      </c>
      <c r="B2" s="44" t="s">
        <v>115</v>
      </c>
      <c r="C2" s="44" t="s">
        <v>120</v>
      </c>
      <c r="D2" s="279" t="s">
        <v>116</v>
      </c>
      <c r="E2" s="279" t="s">
        <v>229</v>
      </c>
      <c r="F2" s="95" t="s">
        <v>118</v>
      </c>
    </row>
    <row r="3" spans="1:6" x14ac:dyDescent="0.25">
      <c r="A3" s="137"/>
      <c r="E3" s="280"/>
    </row>
    <row r="4" spans="1:6" x14ac:dyDescent="0.25">
      <c r="A4" s="137"/>
      <c r="E4" s="280"/>
    </row>
    <row r="5" spans="1:6" x14ac:dyDescent="0.25">
      <c r="A5" s="137"/>
      <c r="E5" s="280"/>
    </row>
    <row r="6" spans="1:6" x14ac:dyDescent="0.25">
      <c r="A6" s="137"/>
      <c r="E6" s="280"/>
    </row>
    <row r="7" spans="1:6" x14ac:dyDescent="0.25">
      <c r="A7" s="137"/>
      <c r="E7" s="280"/>
    </row>
    <row r="8" spans="1:6" x14ac:dyDescent="0.25">
      <c r="A8" s="137"/>
      <c r="E8" s="280"/>
    </row>
    <row r="9" spans="1:6" x14ac:dyDescent="0.25">
      <c r="A9" s="137"/>
      <c r="E9" s="280"/>
    </row>
    <row r="10" spans="1:6" x14ac:dyDescent="0.25">
      <c r="A10" s="137"/>
      <c r="E10" s="280"/>
    </row>
    <row r="11" spans="1:6" x14ac:dyDescent="0.25">
      <c r="A11" s="137"/>
      <c r="E11" s="280"/>
    </row>
    <row r="12" spans="1:6" x14ac:dyDescent="0.25">
      <c r="A12" s="137"/>
      <c r="E12" s="280"/>
    </row>
    <row r="13" spans="1:6" x14ac:dyDescent="0.25">
      <c r="A13" s="137"/>
      <c r="E13" s="280"/>
    </row>
    <row r="14" spans="1:6" x14ac:dyDescent="0.25">
      <c r="A14" s="137"/>
      <c r="E14" s="280"/>
    </row>
    <row r="15" spans="1:6" x14ac:dyDescent="0.25">
      <c r="A15" s="137"/>
      <c r="E15" s="280"/>
    </row>
    <row r="16" spans="1:6" x14ac:dyDescent="0.25">
      <c r="A16" s="137"/>
      <c r="E16" s="280"/>
    </row>
    <row r="17" spans="1:5" x14ac:dyDescent="0.25">
      <c r="A17" s="137"/>
      <c r="E17" s="280"/>
    </row>
    <row r="18" spans="1:5" x14ac:dyDescent="0.25">
      <c r="A18" s="137"/>
      <c r="E18" s="280"/>
    </row>
    <row r="19" spans="1:5" x14ac:dyDescent="0.25">
      <c r="A19" s="137"/>
      <c r="E19" s="280"/>
    </row>
    <row r="20" spans="1:5" x14ac:dyDescent="0.25">
      <c r="A20" s="137"/>
      <c r="E20" s="280"/>
    </row>
    <row r="21" spans="1:5" x14ac:dyDescent="0.25">
      <c r="A21" s="137"/>
      <c r="E21" s="280"/>
    </row>
    <row r="22" spans="1:5" x14ac:dyDescent="0.25">
      <c r="A22" s="137"/>
      <c r="E22" s="280"/>
    </row>
    <row r="23" spans="1:5" x14ac:dyDescent="0.25">
      <c r="A23" s="137"/>
      <c r="E23" s="280"/>
    </row>
    <row r="24" spans="1:5" x14ac:dyDescent="0.25">
      <c r="A24" s="137"/>
      <c r="E24" s="280"/>
    </row>
    <row r="25" spans="1:5" x14ac:dyDescent="0.25">
      <c r="A25" s="137"/>
      <c r="E25" s="280"/>
    </row>
    <row r="26" spans="1:5" hidden="1" x14ac:dyDescent="0.25">
      <c r="B26" s="110" t="str">
        <f t="shared" ref="B26:B41" si="0">IF(ISNUMBER(A26),TEXT(A26,"mmmm"),"")</f>
        <v/>
      </c>
      <c r="C26" s="110" t="str">
        <f t="shared" ref="C26:C41" si="1">IF(ISNUMBER(A26),TEXT(A26,"dddd"),"")</f>
        <v/>
      </c>
      <c r="E26" s="280"/>
    </row>
    <row r="27" spans="1:5" hidden="1" x14ac:dyDescent="0.25">
      <c r="B27" s="110" t="str">
        <f t="shared" si="0"/>
        <v/>
      </c>
      <c r="C27" s="110" t="str">
        <f t="shared" si="1"/>
        <v/>
      </c>
      <c r="E27" s="280"/>
    </row>
    <row r="28" spans="1:5" hidden="1" x14ac:dyDescent="0.25">
      <c r="B28" s="110" t="str">
        <f t="shared" si="0"/>
        <v/>
      </c>
      <c r="C28" s="110" t="str">
        <f t="shared" si="1"/>
        <v/>
      </c>
      <c r="E28" s="280"/>
    </row>
    <row r="29" spans="1:5" hidden="1" x14ac:dyDescent="0.25">
      <c r="B29" s="110" t="str">
        <f t="shared" si="0"/>
        <v/>
      </c>
      <c r="C29" s="110" t="str">
        <f t="shared" si="1"/>
        <v/>
      </c>
      <c r="E29" s="280"/>
    </row>
    <row r="30" spans="1:5" hidden="1" x14ac:dyDescent="0.25">
      <c r="B30" s="110" t="str">
        <f t="shared" si="0"/>
        <v/>
      </c>
      <c r="C30" s="110" t="str">
        <f t="shared" si="1"/>
        <v/>
      </c>
      <c r="E30" s="280"/>
    </row>
    <row r="31" spans="1:5" hidden="1" x14ac:dyDescent="0.25">
      <c r="B31" s="110" t="str">
        <f t="shared" si="0"/>
        <v/>
      </c>
      <c r="C31" s="110" t="str">
        <f t="shared" si="1"/>
        <v/>
      </c>
      <c r="E31" s="280"/>
    </row>
    <row r="32" spans="1:5" hidden="1" x14ac:dyDescent="0.25">
      <c r="B32" s="110" t="str">
        <f t="shared" si="0"/>
        <v/>
      </c>
      <c r="C32" s="110" t="str">
        <f t="shared" si="1"/>
        <v/>
      </c>
      <c r="E32" s="280"/>
    </row>
    <row r="33" spans="1:6" hidden="1" x14ac:dyDescent="0.25">
      <c r="B33" s="110" t="str">
        <f t="shared" si="0"/>
        <v/>
      </c>
      <c r="C33" s="110" t="str">
        <f t="shared" si="1"/>
        <v/>
      </c>
      <c r="E33" s="280"/>
    </row>
    <row r="34" spans="1:6" hidden="1" x14ac:dyDescent="0.25">
      <c r="B34" s="110" t="str">
        <f t="shared" si="0"/>
        <v/>
      </c>
      <c r="C34" s="110" t="str">
        <f t="shared" si="1"/>
        <v/>
      </c>
      <c r="E34" s="280"/>
    </row>
    <row r="35" spans="1:6" hidden="1" x14ac:dyDescent="0.25">
      <c r="B35" s="110" t="str">
        <f t="shared" si="0"/>
        <v/>
      </c>
      <c r="C35" s="110" t="str">
        <f t="shared" si="1"/>
        <v/>
      </c>
      <c r="E35" s="280"/>
    </row>
    <row r="36" spans="1:6" hidden="1" x14ac:dyDescent="0.25">
      <c r="B36" s="110" t="str">
        <f t="shared" si="0"/>
        <v/>
      </c>
      <c r="C36" s="110" t="str">
        <f t="shared" si="1"/>
        <v/>
      </c>
      <c r="E36" s="280"/>
    </row>
    <row r="37" spans="1:6" hidden="1" x14ac:dyDescent="0.25">
      <c r="B37" s="110" t="str">
        <f t="shared" si="0"/>
        <v/>
      </c>
      <c r="C37" s="110" t="str">
        <f t="shared" si="1"/>
        <v/>
      </c>
      <c r="E37" s="280"/>
    </row>
    <row r="38" spans="1:6" hidden="1" x14ac:dyDescent="0.25">
      <c r="B38" s="110" t="str">
        <f t="shared" si="0"/>
        <v/>
      </c>
      <c r="C38" s="110" t="str">
        <f t="shared" si="1"/>
        <v/>
      </c>
      <c r="E38" s="280"/>
    </row>
    <row r="39" spans="1:6" hidden="1" x14ac:dyDescent="0.25">
      <c r="B39" s="110" t="str">
        <f t="shared" si="0"/>
        <v/>
      </c>
      <c r="C39" s="110" t="str">
        <f t="shared" si="1"/>
        <v/>
      </c>
      <c r="E39" s="280"/>
    </row>
    <row r="40" spans="1:6" x14ac:dyDescent="0.25">
      <c r="B40" s="110" t="str">
        <f t="shared" si="0"/>
        <v/>
      </c>
      <c r="C40" s="110" t="str">
        <f t="shared" si="1"/>
        <v/>
      </c>
      <c r="E40" s="280"/>
    </row>
    <row r="41" spans="1:6" x14ac:dyDescent="0.25">
      <c r="B41" s="110" t="str">
        <f t="shared" si="0"/>
        <v/>
      </c>
      <c r="C41" s="110" t="str">
        <f t="shared" si="1"/>
        <v/>
      </c>
      <c r="E41" s="280"/>
    </row>
    <row r="43" spans="1:6" x14ac:dyDescent="0.25">
      <c r="A43" s="96" t="s">
        <v>123</v>
      </c>
      <c r="B43" s="100" t="str">
        <f>IF(COUNT(ForecastTable[Customers])&gt;0,SUBTOTAL(1,ForecastTable[Customers]),"[No Data]")</f>
        <v>[No Data]</v>
      </c>
      <c r="C43" s="138"/>
      <c r="D43" s="97" t="s">
        <v>121</v>
      </c>
      <c r="E43" s="100" t="str">
        <f>IF(COUNT(ForecastTable[Customers])&gt;0,SUBTOTAL(5,ForecastTable[Customers]),"[No Data]")</f>
        <v>[No Data]</v>
      </c>
      <c r="F43" s="139"/>
    </row>
    <row r="44" spans="1:6" x14ac:dyDescent="0.25">
      <c r="A44" s="98" t="s">
        <v>124</v>
      </c>
      <c r="B44" s="101" t="e">
        <f ca="1">MEDIAN(IF(SUBTOTAL(3,OFFSET(ForecastTable[Customers],MMULT(ROW(ForecastTable[Customers]),1)-MIN(MMULT(ROW(ForecastTable[Customers]),1)),,1)),ForecastTable[Customers]))</f>
        <v>#NUM!</v>
      </c>
      <c r="C44" s="140"/>
      <c r="D44" s="99" t="s">
        <v>122</v>
      </c>
      <c r="E44" s="101" t="str">
        <f>IF(COUNT(ForecastTable[Customers])&gt;0,SUBTOTAL(4,ForecastTable[Customers]),"[No Data]")</f>
        <v>[No Data]</v>
      </c>
      <c r="F44" s="141"/>
    </row>
    <row r="45" spans="1:6" x14ac:dyDescent="0.25">
      <c r="A45" s="78" t="s">
        <v>130</v>
      </c>
    </row>
    <row r="46" spans="1:6" x14ac:dyDescent="0.25">
      <c r="A46" s="78" t="s">
        <v>131</v>
      </c>
    </row>
  </sheetData>
  <pageMargins left="0.25" right="0.25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0" tint="-0.499984740745262"/>
  </sheetPr>
  <dimension ref="A1:F32"/>
  <sheetViews>
    <sheetView showGridLines="0" workbookViewId="0">
      <selection activeCell="A2" sqref="A2:F30"/>
    </sheetView>
  </sheetViews>
  <sheetFormatPr defaultColWidth="9.140625" defaultRowHeight="15" x14ac:dyDescent="0.25"/>
  <cols>
    <col min="1" max="5" width="11.5703125" style="110" customWidth="1"/>
    <col min="6" max="6" width="40.5703125" style="110" customWidth="1"/>
    <col min="7" max="16384" width="9.140625" style="110"/>
  </cols>
  <sheetData>
    <row r="1" spans="1:6" x14ac:dyDescent="0.25">
      <c r="A1" s="8" t="s">
        <v>132</v>
      </c>
    </row>
    <row r="2" spans="1:6" ht="30" x14ac:dyDescent="0.25">
      <c r="A2" s="94" t="s">
        <v>119</v>
      </c>
      <c r="B2" s="44" t="s">
        <v>115</v>
      </c>
      <c r="C2" s="44" t="s">
        <v>120</v>
      </c>
      <c r="D2" s="44" t="s">
        <v>116</v>
      </c>
      <c r="E2" s="44" t="s">
        <v>117</v>
      </c>
      <c r="F2" s="95" t="s">
        <v>118</v>
      </c>
    </row>
    <row r="3" spans="1:6" x14ac:dyDescent="0.25">
      <c r="A3" s="137">
        <v>43406</v>
      </c>
      <c r="B3" s="110" t="str">
        <f>IF(ISNUMBER(A3),TEXT(A3,"mmmm"),"")</f>
        <v>November</v>
      </c>
      <c r="C3" s="110" t="str">
        <f>IF(ISNUMBER(A3),TEXT(A3,"dddd"),"")</f>
        <v>Friday</v>
      </c>
      <c r="D3" s="110" t="s">
        <v>125</v>
      </c>
      <c r="E3" s="201">
        <v>100</v>
      </c>
    </row>
    <row r="4" spans="1:6" x14ac:dyDescent="0.25">
      <c r="A4" s="137">
        <v>43407</v>
      </c>
      <c r="B4" s="110" t="str">
        <f t="shared" ref="B4:B27" si="0">IF(ISNUMBER(A4),TEXT(A4,"mmmm"),"")</f>
        <v>November</v>
      </c>
      <c r="C4" s="110" t="str">
        <f t="shared" ref="C4:C27" si="1">IF(ISNUMBER(A4),TEXT(A4,"dddd"),"")</f>
        <v>Saturday</v>
      </c>
      <c r="D4" s="110" t="s">
        <v>126</v>
      </c>
      <c r="E4" s="201">
        <v>80</v>
      </c>
    </row>
    <row r="5" spans="1:6" x14ac:dyDescent="0.25">
      <c r="A5" s="137">
        <v>43408</v>
      </c>
      <c r="B5" s="110" t="str">
        <f t="shared" si="0"/>
        <v>November</v>
      </c>
      <c r="C5" s="110" t="str">
        <f t="shared" si="1"/>
        <v>Sunday</v>
      </c>
      <c r="D5" s="110" t="s">
        <v>127</v>
      </c>
      <c r="E5" s="201">
        <v>75</v>
      </c>
    </row>
    <row r="6" spans="1:6" x14ac:dyDescent="0.25">
      <c r="A6" s="137">
        <v>43409</v>
      </c>
      <c r="B6" s="110" t="str">
        <f t="shared" si="0"/>
        <v>November</v>
      </c>
      <c r="C6" s="110" t="str">
        <f t="shared" si="1"/>
        <v>Monday</v>
      </c>
      <c r="D6" s="110" t="s">
        <v>127</v>
      </c>
      <c r="E6" s="201">
        <v>70</v>
      </c>
    </row>
    <row r="7" spans="1:6" x14ac:dyDescent="0.25">
      <c r="A7" s="137">
        <v>43410</v>
      </c>
      <c r="B7" s="110" t="str">
        <f t="shared" si="0"/>
        <v>November</v>
      </c>
      <c r="C7" s="110" t="str">
        <f t="shared" si="1"/>
        <v>Tuesday</v>
      </c>
      <c r="D7" s="110" t="s">
        <v>128</v>
      </c>
      <c r="E7" s="201">
        <v>70</v>
      </c>
    </row>
    <row r="8" spans="1:6" x14ac:dyDescent="0.25">
      <c r="A8" s="137">
        <v>43411</v>
      </c>
      <c r="B8" s="110" t="str">
        <f t="shared" si="0"/>
        <v>November</v>
      </c>
      <c r="C8" s="110" t="str">
        <f t="shared" si="1"/>
        <v>Wednesday</v>
      </c>
      <c r="D8" s="110" t="s">
        <v>129</v>
      </c>
      <c r="E8" s="201">
        <v>85</v>
      </c>
    </row>
    <row r="9" spans="1:6" x14ac:dyDescent="0.25">
      <c r="A9" s="137">
        <v>43412</v>
      </c>
      <c r="B9" s="110" t="str">
        <f t="shared" si="0"/>
        <v>November</v>
      </c>
      <c r="C9" s="110" t="str">
        <f t="shared" si="1"/>
        <v>Thursday</v>
      </c>
      <c r="D9" s="110" t="s">
        <v>129</v>
      </c>
      <c r="E9" s="201">
        <v>100</v>
      </c>
    </row>
    <row r="10" spans="1:6" x14ac:dyDescent="0.25">
      <c r="A10" s="137">
        <v>43413</v>
      </c>
      <c r="B10" s="110" t="str">
        <f t="shared" si="0"/>
        <v>November</v>
      </c>
      <c r="C10" s="110" t="str">
        <f t="shared" si="1"/>
        <v>Friday</v>
      </c>
      <c r="D10" s="110" t="s">
        <v>129</v>
      </c>
      <c r="E10" s="201">
        <v>120</v>
      </c>
    </row>
    <row r="11" spans="1:6" x14ac:dyDescent="0.25">
      <c r="A11" s="137">
        <v>43414</v>
      </c>
      <c r="B11" s="110" t="str">
        <f t="shared" si="0"/>
        <v>November</v>
      </c>
      <c r="C11" s="110" t="str">
        <f t="shared" si="1"/>
        <v>Saturday</v>
      </c>
      <c r="D11" s="110" t="s">
        <v>129</v>
      </c>
      <c r="E11" s="201">
        <v>120</v>
      </c>
    </row>
    <row r="12" spans="1:6" x14ac:dyDescent="0.25">
      <c r="A12" s="137">
        <v>43415</v>
      </c>
      <c r="B12" s="110" t="str">
        <f t="shared" si="0"/>
        <v>November</v>
      </c>
      <c r="C12" s="110" t="str">
        <f t="shared" si="1"/>
        <v>Sunday</v>
      </c>
      <c r="D12" s="110" t="s">
        <v>129</v>
      </c>
      <c r="E12" s="201">
        <v>80</v>
      </c>
    </row>
    <row r="13" spans="1:6" x14ac:dyDescent="0.25">
      <c r="A13" s="137">
        <v>43416</v>
      </c>
      <c r="B13" s="110" t="str">
        <f t="shared" si="0"/>
        <v>November</v>
      </c>
      <c r="C13" s="110" t="str">
        <f t="shared" si="1"/>
        <v>Monday</v>
      </c>
      <c r="D13" s="110" t="s">
        <v>129</v>
      </c>
      <c r="E13" s="201">
        <v>80</v>
      </c>
    </row>
    <row r="14" spans="1:6" x14ac:dyDescent="0.25">
      <c r="A14" s="137">
        <v>43417</v>
      </c>
      <c r="B14" s="110" t="str">
        <f t="shared" si="0"/>
        <v>November</v>
      </c>
      <c r="C14" s="110" t="str">
        <f t="shared" si="1"/>
        <v>Tuesday</v>
      </c>
      <c r="D14" s="110" t="s">
        <v>129</v>
      </c>
      <c r="E14" s="201">
        <v>85</v>
      </c>
    </row>
    <row r="15" spans="1:6" x14ac:dyDescent="0.25">
      <c r="A15" s="137">
        <v>43418</v>
      </c>
      <c r="B15" s="110" t="str">
        <f t="shared" si="0"/>
        <v>November</v>
      </c>
      <c r="C15" s="110" t="str">
        <f t="shared" si="1"/>
        <v>Wednesday</v>
      </c>
      <c r="D15" s="110" t="s">
        <v>128</v>
      </c>
      <c r="E15" s="201">
        <v>80</v>
      </c>
    </row>
    <row r="16" spans="1:6" x14ac:dyDescent="0.25">
      <c r="A16" s="137">
        <v>43419</v>
      </c>
      <c r="B16" s="110" t="str">
        <f t="shared" si="0"/>
        <v>November</v>
      </c>
      <c r="C16" s="110" t="str">
        <f t="shared" si="1"/>
        <v>Thursday</v>
      </c>
      <c r="D16" s="110" t="s">
        <v>128</v>
      </c>
      <c r="E16" s="201">
        <v>80</v>
      </c>
    </row>
    <row r="17" spans="1:6" x14ac:dyDescent="0.25">
      <c r="A17" s="137">
        <v>43420</v>
      </c>
      <c r="B17" s="110" t="str">
        <f t="shared" si="0"/>
        <v>November</v>
      </c>
      <c r="C17" s="110" t="str">
        <f t="shared" si="1"/>
        <v>Friday</v>
      </c>
      <c r="D17" s="110" t="s">
        <v>128</v>
      </c>
      <c r="E17" s="201">
        <v>100</v>
      </c>
    </row>
    <row r="18" spans="1:6" x14ac:dyDescent="0.25">
      <c r="A18" s="137">
        <v>43421</v>
      </c>
      <c r="B18" s="110" t="str">
        <f t="shared" si="0"/>
        <v>November</v>
      </c>
      <c r="C18" s="110" t="str">
        <f t="shared" si="1"/>
        <v>Saturday</v>
      </c>
      <c r="D18" s="110" t="s">
        <v>128</v>
      </c>
      <c r="E18" s="201">
        <v>100</v>
      </c>
    </row>
    <row r="19" spans="1:6" x14ac:dyDescent="0.25">
      <c r="A19" s="137">
        <v>43422</v>
      </c>
      <c r="B19" s="110" t="str">
        <f t="shared" si="0"/>
        <v>November</v>
      </c>
      <c r="C19" s="110" t="str">
        <f t="shared" si="1"/>
        <v>Sunday</v>
      </c>
      <c r="D19" s="110" t="s">
        <v>129</v>
      </c>
      <c r="E19" s="201">
        <v>83</v>
      </c>
    </row>
    <row r="20" spans="1:6" x14ac:dyDescent="0.25">
      <c r="A20" s="137">
        <v>43423</v>
      </c>
      <c r="B20" s="110" t="str">
        <f t="shared" si="0"/>
        <v>November</v>
      </c>
      <c r="C20" s="110" t="str">
        <f t="shared" si="1"/>
        <v>Monday</v>
      </c>
      <c r="D20" s="110" t="s">
        <v>129</v>
      </c>
      <c r="E20" s="201">
        <v>79</v>
      </c>
    </row>
    <row r="21" spans="1:6" x14ac:dyDescent="0.25">
      <c r="A21" s="137">
        <v>43424</v>
      </c>
      <c r="B21" s="110" t="str">
        <f t="shared" si="0"/>
        <v>November</v>
      </c>
      <c r="C21" s="110" t="str">
        <f t="shared" si="1"/>
        <v>Tuesday</v>
      </c>
      <c r="D21" s="110" t="s">
        <v>129</v>
      </c>
      <c r="E21" s="201">
        <v>86</v>
      </c>
    </row>
    <row r="22" spans="1:6" x14ac:dyDescent="0.25">
      <c r="A22" s="137">
        <v>43425</v>
      </c>
      <c r="B22" s="110" t="str">
        <f t="shared" si="0"/>
        <v>November</v>
      </c>
      <c r="C22" s="110" t="str">
        <f t="shared" si="1"/>
        <v>Wednesday</v>
      </c>
      <c r="D22" s="110" t="s">
        <v>129</v>
      </c>
      <c r="E22" s="201">
        <v>85</v>
      </c>
    </row>
    <row r="23" spans="1:6" x14ac:dyDescent="0.25">
      <c r="A23" s="137">
        <v>43426</v>
      </c>
      <c r="B23" s="110" t="str">
        <f t="shared" si="0"/>
        <v>November</v>
      </c>
      <c r="C23" s="110" t="str">
        <f t="shared" si="1"/>
        <v>Thursday</v>
      </c>
      <c r="D23" s="110" t="s">
        <v>128</v>
      </c>
      <c r="E23" s="201">
        <v>84</v>
      </c>
    </row>
    <row r="24" spans="1:6" x14ac:dyDescent="0.25">
      <c r="A24" s="137">
        <v>43427</v>
      </c>
      <c r="B24" s="110" t="str">
        <f t="shared" si="0"/>
        <v>November</v>
      </c>
      <c r="C24" s="110" t="str">
        <f t="shared" si="1"/>
        <v>Friday</v>
      </c>
      <c r="D24" s="110" t="s">
        <v>128</v>
      </c>
      <c r="E24" s="201">
        <v>103</v>
      </c>
    </row>
    <row r="25" spans="1:6" x14ac:dyDescent="0.25">
      <c r="A25" s="137">
        <v>43428</v>
      </c>
      <c r="B25" s="110" t="str">
        <f t="shared" si="0"/>
        <v>November</v>
      </c>
      <c r="C25" s="110" t="str">
        <f t="shared" si="1"/>
        <v>Saturday</v>
      </c>
      <c r="D25" s="110" t="s">
        <v>128</v>
      </c>
      <c r="E25" s="201">
        <v>10</v>
      </c>
      <c r="F25" s="110" t="s">
        <v>145</v>
      </c>
    </row>
    <row r="26" spans="1:6" x14ac:dyDescent="0.25">
      <c r="B26" s="110" t="str">
        <f t="shared" si="0"/>
        <v/>
      </c>
      <c r="C26" s="110" t="str">
        <f t="shared" si="1"/>
        <v/>
      </c>
      <c r="E26" s="201"/>
    </row>
    <row r="27" spans="1:6" x14ac:dyDescent="0.25">
      <c r="B27" s="110" t="str">
        <f t="shared" si="0"/>
        <v/>
      </c>
      <c r="C27" s="110" t="str">
        <f t="shared" si="1"/>
        <v/>
      </c>
      <c r="E27" s="201"/>
    </row>
    <row r="29" spans="1:6" x14ac:dyDescent="0.25">
      <c r="A29" s="96" t="s">
        <v>123</v>
      </c>
      <c r="B29" s="100">
        <f>IF(COUNT(ForecastTable2[Covers])&gt;0,SUBTOTAL(1,ForecastTable2[Covers]),"[No Data]")</f>
        <v>85</v>
      </c>
      <c r="C29" s="138"/>
      <c r="D29" s="97" t="s">
        <v>121</v>
      </c>
      <c r="E29" s="100">
        <f>IF(COUNT(ForecastTable2[Covers])&gt;0,SUBTOTAL(5,ForecastTable2[Covers]),"[No Data]")</f>
        <v>10</v>
      </c>
      <c r="F29" s="139"/>
    </row>
    <row r="30" spans="1:6" x14ac:dyDescent="0.25">
      <c r="A30" s="98" t="s">
        <v>124</v>
      </c>
      <c r="B30" s="101">
        <f ca="1">MEDIAN(IF(SUBTOTAL(3,OFFSET(ForecastTable2[Covers],MMULT(ROW(ForecastTable2[Covers]),1)-MIN(MMULT(ROW(ForecastTable2[Covers]),1)),,1)),ForecastTable2[Covers]))</f>
        <v>84</v>
      </c>
      <c r="C30" s="140"/>
      <c r="D30" s="99" t="s">
        <v>122</v>
      </c>
      <c r="E30" s="101">
        <f>IF(COUNT(ForecastTable2[Covers])&gt;0,SUBTOTAL(4,ForecastTable2[Covers]),"[No Data]")</f>
        <v>120</v>
      </c>
      <c r="F30" s="141"/>
    </row>
    <row r="31" spans="1:6" x14ac:dyDescent="0.25">
      <c r="A31" s="78" t="s">
        <v>130</v>
      </c>
    </row>
    <row r="32" spans="1:6" x14ac:dyDescent="0.25">
      <c r="A32" s="78" t="s">
        <v>131</v>
      </c>
    </row>
  </sheetData>
  <pageMargins left="0.25" right="0.25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2060"/>
  </sheetPr>
  <dimension ref="A1:J34"/>
  <sheetViews>
    <sheetView showGridLines="0" zoomScaleNormal="100" workbookViewId="0"/>
  </sheetViews>
  <sheetFormatPr defaultColWidth="9.140625" defaultRowHeight="15" x14ac:dyDescent="0.25"/>
  <cols>
    <col min="1" max="1" width="24.5703125" style="110" customWidth="1"/>
    <col min="2" max="9" width="10.5703125" style="110" customWidth="1"/>
    <col min="10" max="10" width="34.5703125" style="110" customWidth="1"/>
    <col min="11" max="16384" width="9.140625" style="110"/>
  </cols>
  <sheetData>
    <row r="1" spans="1:10" x14ac:dyDescent="0.25">
      <c r="A1" s="8" t="s">
        <v>236</v>
      </c>
      <c r="J1" s="110" t="s">
        <v>164</v>
      </c>
    </row>
    <row r="2" spans="1:10" x14ac:dyDescent="0.25">
      <c r="A2" s="8" t="s">
        <v>107</v>
      </c>
      <c r="B2" s="80"/>
      <c r="D2" s="93" t="s">
        <v>114</v>
      </c>
      <c r="E2" s="80"/>
      <c r="G2" s="287" t="s">
        <v>163</v>
      </c>
      <c r="H2" s="288"/>
      <c r="I2" s="288"/>
      <c r="J2" s="289"/>
    </row>
    <row r="3" spans="1:10" x14ac:dyDescent="0.25">
      <c r="A3" s="81" t="s">
        <v>101</v>
      </c>
      <c r="B3" s="82" t="s">
        <v>106</v>
      </c>
      <c r="C3" s="82" t="s">
        <v>103</v>
      </c>
      <c r="D3" s="82" t="s">
        <v>102</v>
      </c>
      <c r="E3" s="82" t="s">
        <v>109</v>
      </c>
      <c r="F3" s="82" t="s">
        <v>112</v>
      </c>
      <c r="G3" s="82" t="s">
        <v>159</v>
      </c>
      <c r="H3" s="82" t="s">
        <v>160</v>
      </c>
      <c r="I3" s="82" t="s">
        <v>104</v>
      </c>
      <c r="J3" s="83" t="s">
        <v>105</v>
      </c>
    </row>
    <row r="4" spans="1:10" x14ac:dyDescent="0.25">
      <c r="A4" s="27" t="s">
        <v>59</v>
      </c>
      <c r="B4" s="28" t="s">
        <v>54</v>
      </c>
      <c r="C4" s="28" t="s">
        <v>55</v>
      </c>
      <c r="D4" s="28" t="s">
        <v>56</v>
      </c>
      <c r="E4" s="28" t="s">
        <v>57</v>
      </c>
      <c r="F4" s="28" t="s">
        <v>58</v>
      </c>
      <c r="G4" s="28" t="s">
        <v>62</v>
      </c>
      <c r="H4" s="28" t="s">
        <v>111</v>
      </c>
      <c r="I4" s="28" t="s">
        <v>113</v>
      </c>
      <c r="J4" s="28" t="s">
        <v>161</v>
      </c>
    </row>
    <row r="5" spans="1:10" x14ac:dyDescent="0.25">
      <c r="A5" s="40" t="s">
        <v>60</v>
      </c>
      <c r="B5" s="41" t="s">
        <v>61</v>
      </c>
      <c r="C5" s="79" t="s">
        <v>186</v>
      </c>
      <c r="D5" s="41" t="s">
        <v>61</v>
      </c>
      <c r="E5" s="41" t="s">
        <v>108</v>
      </c>
      <c r="F5" s="41" t="s">
        <v>61</v>
      </c>
      <c r="G5" s="41" t="s">
        <v>61</v>
      </c>
      <c r="H5" s="41" t="s">
        <v>61</v>
      </c>
      <c r="I5" s="41" t="s">
        <v>162</v>
      </c>
      <c r="J5" s="41" t="s">
        <v>61</v>
      </c>
    </row>
    <row r="6" spans="1:10" x14ac:dyDescent="0.25">
      <c r="A6" s="111"/>
      <c r="B6" s="87"/>
      <c r="C6" s="85" t="str">
        <f t="shared" ref="C6:C34" si="0">IF(OR($B$2="",B6="",$B$2&lt;1),"",CEILING($B$2*B6,1)+$E$2)</f>
        <v/>
      </c>
      <c r="D6" s="63"/>
      <c r="E6" s="84" t="str">
        <f>IF(ISNUMBER(C6),IF(C6&gt;D6,C6-D6,0),"")</f>
        <v/>
      </c>
      <c r="F6" s="90"/>
      <c r="G6" s="63"/>
      <c r="H6" s="63"/>
      <c r="I6" s="106" t="str">
        <f>IF(AND(ISNUMBER(C6),ISNUMBER(G6)),C6+F6-G6-H6,"")</f>
        <v/>
      </c>
      <c r="J6" s="112"/>
    </row>
    <row r="7" spans="1:10" x14ac:dyDescent="0.25">
      <c r="A7" s="113"/>
      <c r="B7" s="88"/>
      <c r="C7" s="85" t="str">
        <f t="shared" si="0"/>
        <v/>
      </c>
      <c r="D7" s="64"/>
      <c r="E7" s="85" t="str">
        <f>IF(ISNUMBER(C7),IF(C7&gt;D7,C7-D7,0),"")</f>
        <v/>
      </c>
      <c r="F7" s="91"/>
      <c r="G7" s="64"/>
      <c r="H7" s="64"/>
      <c r="I7" s="107" t="str">
        <f>IF(AND(ISNUMBER(C7),ISNUMBER(G7)),C7+F7-G7-H7,"")</f>
        <v/>
      </c>
      <c r="J7" s="114"/>
    </row>
    <row r="8" spans="1:10" x14ac:dyDescent="0.25">
      <c r="A8" s="113"/>
      <c r="B8" s="88"/>
      <c r="C8" s="85" t="str">
        <f t="shared" si="0"/>
        <v/>
      </c>
      <c r="D8" s="64"/>
      <c r="E8" s="85" t="str">
        <f t="shared" ref="E8:E34" si="1">IF(ISNUMBER(C8),IF(C8&gt;D8,C8-D8,0),"")</f>
        <v/>
      </c>
      <c r="F8" s="91"/>
      <c r="G8" s="64"/>
      <c r="H8" s="64"/>
      <c r="I8" s="107" t="str">
        <f t="shared" ref="I8:I34" si="2">IF(AND(ISNUMBER(C8),ISNUMBER(G8)),C8+F8-G8-H8,"")</f>
        <v/>
      </c>
      <c r="J8" s="114"/>
    </row>
    <row r="9" spans="1:10" x14ac:dyDescent="0.25">
      <c r="A9" s="113"/>
      <c r="B9" s="88"/>
      <c r="C9" s="85" t="str">
        <f t="shared" si="0"/>
        <v/>
      </c>
      <c r="D9" s="64"/>
      <c r="E9" s="85" t="str">
        <f t="shared" si="1"/>
        <v/>
      </c>
      <c r="F9" s="91"/>
      <c r="G9" s="64"/>
      <c r="H9" s="64"/>
      <c r="I9" s="107" t="str">
        <f t="shared" si="2"/>
        <v/>
      </c>
      <c r="J9" s="114"/>
    </row>
    <row r="10" spans="1:10" x14ac:dyDescent="0.25">
      <c r="A10" s="113"/>
      <c r="B10" s="88"/>
      <c r="C10" s="85" t="str">
        <f t="shared" si="0"/>
        <v/>
      </c>
      <c r="D10" s="64"/>
      <c r="E10" s="85" t="str">
        <f t="shared" si="1"/>
        <v/>
      </c>
      <c r="F10" s="91"/>
      <c r="G10" s="64"/>
      <c r="H10" s="64"/>
      <c r="I10" s="107" t="str">
        <f t="shared" si="2"/>
        <v/>
      </c>
      <c r="J10" s="114"/>
    </row>
    <row r="11" spans="1:10" x14ac:dyDescent="0.25">
      <c r="A11" s="113"/>
      <c r="B11" s="88"/>
      <c r="C11" s="85" t="str">
        <f t="shared" si="0"/>
        <v/>
      </c>
      <c r="D11" s="64"/>
      <c r="E11" s="85" t="str">
        <f t="shared" si="1"/>
        <v/>
      </c>
      <c r="F11" s="91"/>
      <c r="G11" s="64"/>
      <c r="H11" s="64"/>
      <c r="I11" s="107" t="str">
        <f t="shared" si="2"/>
        <v/>
      </c>
      <c r="J11" s="114"/>
    </row>
    <row r="12" spans="1:10" x14ac:dyDescent="0.25">
      <c r="A12" s="113"/>
      <c r="B12" s="88"/>
      <c r="C12" s="85" t="str">
        <f t="shared" si="0"/>
        <v/>
      </c>
      <c r="D12" s="64"/>
      <c r="E12" s="85" t="str">
        <f t="shared" si="1"/>
        <v/>
      </c>
      <c r="F12" s="91"/>
      <c r="G12" s="64"/>
      <c r="H12" s="64"/>
      <c r="I12" s="107" t="str">
        <f t="shared" si="2"/>
        <v/>
      </c>
      <c r="J12" s="114"/>
    </row>
    <row r="13" spans="1:10" x14ac:dyDescent="0.25">
      <c r="A13" s="113"/>
      <c r="B13" s="88"/>
      <c r="C13" s="85" t="str">
        <f t="shared" si="0"/>
        <v/>
      </c>
      <c r="D13" s="64"/>
      <c r="E13" s="85" t="str">
        <f t="shared" si="1"/>
        <v/>
      </c>
      <c r="F13" s="91"/>
      <c r="G13" s="64"/>
      <c r="H13" s="64"/>
      <c r="I13" s="107" t="str">
        <f t="shared" si="2"/>
        <v/>
      </c>
      <c r="J13" s="114"/>
    </row>
    <row r="14" spans="1:10" x14ac:dyDescent="0.25">
      <c r="A14" s="113"/>
      <c r="B14" s="88"/>
      <c r="C14" s="85" t="str">
        <f t="shared" si="0"/>
        <v/>
      </c>
      <c r="D14" s="64"/>
      <c r="E14" s="85" t="str">
        <f t="shared" si="1"/>
        <v/>
      </c>
      <c r="F14" s="91"/>
      <c r="G14" s="64"/>
      <c r="H14" s="64"/>
      <c r="I14" s="107" t="str">
        <f t="shared" si="2"/>
        <v/>
      </c>
      <c r="J14" s="114"/>
    </row>
    <row r="15" spans="1:10" x14ac:dyDescent="0.25">
      <c r="A15" s="113"/>
      <c r="B15" s="88"/>
      <c r="C15" s="85" t="str">
        <f t="shared" si="0"/>
        <v/>
      </c>
      <c r="D15" s="64"/>
      <c r="E15" s="85" t="str">
        <f t="shared" si="1"/>
        <v/>
      </c>
      <c r="F15" s="91"/>
      <c r="G15" s="64"/>
      <c r="H15" s="64"/>
      <c r="I15" s="107" t="str">
        <f t="shared" si="2"/>
        <v/>
      </c>
      <c r="J15" s="114"/>
    </row>
    <row r="16" spans="1:10" x14ac:dyDescent="0.25">
      <c r="A16" s="113"/>
      <c r="B16" s="88"/>
      <c r="C16" s="85" t="str">
        <f t="shared" si="0"/>
        <v/>
      </c>
      <c r="D16" s="64"/>
      <c r="E16" s="85" t="str">
        <f t="shared" si="1"/>
        <v/>
      </c>
      <c r="F16" s="91"/>
      <c r="G16" s="64"/>
      <c r="H16" s="64"/>
      <c r="I16" s="107" t="str">
        <f t="shared" si="2"/>
        <v/>
      </c>
      <c r="J16" s="114"/>
    </row>
    <row r="17" spans="1:10" x14ac:dyDescent="0.25">
      <c r="A17" s="113"/>
      <c r="B17" s="88"/>
      <c r="C17" s="85" t="str">
        <f t="shared" si="0"/>
        <v/>
      </c>
      <c r="D17" s="64"/>
      <c r="E17" s="85" t="str">
        <f t="shared" si="1"/>
        <v/>
      </c>
      <c r="F17" s="91"/>
      <c r="G17" s="64"/>
      <c r="H17" s="64"/>
      <c r="I17" s="107" t="str">
        <f t="shared" si="2"/>
        <v/>
      </c>
      <c r="J17" s="114"/>
    </row>
    <row r="18" spans="1:10" x14ac:dyDescent="0.25">
      <c r="A18" s="113"/>
      <c r="B18" s="88"/>
      <c r="C18" s="85" t="str">
        <f t="shared" si="0"/>
        <v/>
      </c>
      <c r="D18" s="64"/>
      <c r="E18" s="85" t="str">
        <f t="shared" si="1"/>
        <v/>
      </c>
      <c r="F18" s="91"/>
      <c r="G18" s="64"/>
      <c r="H18" s="64"/>
      <c r="I18" s="107" t="str">
        <f t="shared" si="2"/>
        <v/>
      </c>
      <c r="J18" s="114"/>
    </row>
    <row r="19" spans="1:10" x14ac:dyDescent="0.25">
      <c r="A19" s="113"/>
      <c r="B19" s="88"/>
      <c r="C19" s="85" t="str">
        <f t="shared" si="0"/>
        <v/>
      </c>
      <c r="D19" s="64"/>
      <c r="E19" s="85" t="str">
        <f t="shared" si="1"/>
        <v/>
      </c>
      <c r="F19" s="91"/>
      <c r="G19" s="64"/>
      <c r="H19" s="64"/>
      <c r="I19" s="107" t="str">
        <f t="shared" si="2"/>
        <v/>
      </c>
      <c r="J19" s="114"/>
    </row>
    <row r="20" spans="1:10" x14ac:dyDescent="0.25">
      <c r="A20" s="113"/>
      <c r="B20" s="88"/>
      <c r="C20" s="85" t="str">
        <f t="shared" si="0"/>
        <v/>
      </c>
      <c r="D20" s="64"/>
      <c r="E20" s="85" t="str">
        <f t="shared" si="1"/>
        <v/>
      </c>
      <c r="F20" s="91"/>
      <c r="G20" s="64"/>
      <c r="H20" s="64"/>
      <c r="I20" s="107" t="str">
        <f t="shared" si="2"/>
        <v/>
      </c>
      <c r="J20" s="114"/>
    </row>
    <row r="21" spans="1:10" x14ac:dyDescent="0.25">
      <c r="A21" s="113"/>
      <c r="B21" s="88"/>
      <c r="C21" s="85" t="str">
        <f t="shared" si="0"/>
        <v/>
      </c>
      <c r="D21" s="64"/>
      <c r="E21" s="85" t="str">
        <f t="shared" si="1"/>
        <v/>
      </c>
      <c r="F21" s="91"/>
      <c r="G21" s="64"/>
      <c r="H21" s="64"/>
      <c r="I21" s="107" t="str">
        <f t="shared" si="2"/>
        <v/>
      </c>
      <c r="J21" s="114"/>
    </row>
    <row r="22" spans="1:10" x14ac:dyDescent="0.25">
      <c r="A22" s="113"/>
      <c r="B22" s="88"/>
      <c r="C22" s="85" t="str">
        <f t="shared" si="0"/>
        <v/>
      </c>
      <c r="D22" s="64"/>
      <c r="E22" s="85" t="str">
        <f t="shared" si="1"/>
        <v/>
      </c>
      <c r="F22" s="91"/>
      <c r="G22" s="64"/>
      <c r="H22" s="64"/>
      <c r="I22" s="107" t="str">
        <f t="shared" si="2"/>
        <v/>
      </c>
      <c r="J22" s="114"/>
    </row>
    <row r="23" spans="1:10" x14ac:dyDescent="0.25">
      <c r="A23" s="113"/>
      <c r="B23" s="88"/>
      <c r="C23" s="85" t="str">
        <f t="shared" si="0"/>
        <v/>
      </c>
      <c r="D23" s="64"/>
      <c r="E23" s="85" t="str">
        <f t="shared" si="1"/>
        <v/>
      </c>
      <c r="F23" s="91"/>
      <c r="G23" s="64"/>
      <c r="H23" s="64"/>
      <c r="I23" s="107" t="str">
        <f t="shared" si="2"/>
        <v/>
      </c>
      <c r="J23" s="114"/>
    </row>
    <row r="24" spans="1:10" x14ac:dyDescent="0.25">
      <c r="A24" s="113"/>
      <c r="B24" s="88"/>
      <c r="C24" s="85" t="str">
        <f t="shared" si="0"/>
        <v/>
      </c>
      <c r="D24" s="64"/>
      <c r="E24" s="85" t="str">
        <f t="shared" si="1"/>
        <v/>
      </c>
      <c r="F24" s="91"/>
      <c r="G24" s="64"/>
      <c r="H24" s="64"/>
      <c r="I24" s="107" t="str">
        <f t="shared" si="2"/>
        <v/>
      </c>
      <c r="J24" s="114"/>
    </row>
    <row r="25" spans="1:10" x14ac:dyDescent="0.25">
      <c r="A25" s="113"/>
      <c r="B25" s="88"/>
      <c r="C25" s="85" t="str">
        <f t="shared" si="0"/>
        <v/>
      </c>
      <c r="D25" s="64"/>
      <c r="E25" s="85" t="str">
        <f t="shared" si="1"/>
        <v/>
      </c>
      <c r="F25" s="91"/>
      <c r="G25" s="64"/>
      <c r="H25" s="64"/>
      <c r="I25" s="107" t="str">
        <f t="shared" si="2"/>
        <v/>
      </c>
      <c r="J25" s="114"/>
    </row>
    <row r="26" spans="1:10" x14ac:dyDescent="0.25">
      <c r="A26" s="113"/>
      <c r="B26" s="88"/>
      <c r="C26" s="85" t="str">
        <f t="shared" si="0"/>
        <v/>
      </c>
      <c r="D26" s="64"/>
      <c r="E26" s="85" t="str">
        <f t="shared" si="1"/>
        <v/>
      </c>
      <c r="F26" s="91"/>
      <c r="G26" s="64"/>
      <c r="H26" s="64"/>
      <c r="I26" s="107" t="str">
        <f t="shared" si="2"/>
        <v/>
      </c>
      <c r="J26" s="114"/>
    </row>
    <row r="27" spans="1:10" x14ac:dyDescent="0.25">
      <c r="A27" s="113"/>
      <c r="B27" s="88"/>
      <c r="C27" s="85" t="str">
        <f t="shared" si="0"/>
        <v/>
      </c>
      <c r="D27" s="64"/>
      <c r="E27" s="85" t="str">
        <f t="shared" si="1"/>
        <v/>
      </c>
      <c r="F27" s="91"/>
      <c r="G27" s="64"/>
      <c r="H27" s="64"/>
      <c r="I27" s="107" t="str">
        <f t="shared" si="2"/>
        <v/>
      </c>
      <c r="J27" s="114"/>
    </row>
    <row r="28" spans="1:10" x14ac:dyDescent="0.25">
      <c r="A28" s="113"/>
      <c r="B28" s="88"/>
      <c r="C28" s="85" t="str">
        <f t="shared" si="0"/>
        <v/>
      </c>
      <c r="D28" s="64"/>
      <c r="E28" s="85" t="str">
        <f t="shared" si="1"/>
        <v/>
      </c>
      <c r="F28" s="91"/>
      <c r="G28" s="64"/>
      <c r="H28" s="64"/>
      <c r="I28" s="107" t="str">
        <f t="shared" si="2"/>
        <v/>
      </c>
      <c r="J28" s="114"/>
    </row>
    <row r="29" spans="1:10" x14ac:dyDescent="0.25">
      <c r="A29" s="113"/>
      <c r="B29" s="88"/>
      <c r="C29" s="85" t="str">
        <f t="shared" si="0"/>
        <v/>
      </c>
      <c r="D29" s="64"/>
      <c r="E29" s="85" t="str">
        <f t="shared" si="1"/>
        <v/>
      </c>
      <c r="F29" s="91"/>
      <c r="G29" s="64"/>
      <c r="H29" s="64"/>
      <c r="I29" s="107" t="str">
        <f t="shared" si="2"/>
        <v/>
      </c>
      <c r="J29" s="114"/>
    </row>
    <row r="30" spans="1:10" x14ac:dyDescent="0.25">
      <c r="A30" s="113"/>
      <c r="B30" s="88"/>
      <c r="C30" s="85" t="str">
        <f t="shared" si="0"/>
        <v/>
      </c>
      <c r="D30" s="64"/>
      <c r="E30" s="85" t="str">
        <f t="shared" si="1"/>
        <v/>
      </c>
      <c r="F30" s="91"/>
      <c r="G30" s="64"/>
      <c r="H30" s="64"/>
      <c r="I30" s="107" t="str">
        <f t="shared" si="2"/>
        <v/>
      </c>
      <c r="J30" s="114"/>
    </row>
    <row r="31" spans="1:10" x14ac:dyDescent="0.25">
      <c r="A31" s="113"/>
      <c r="B31" s="88"/>
      <c r="C31" s="85" t="str">
        <f t="shared" si="0"/>
        <v/>
      </c>
      <c r="D31" s="64"/>
      <c r="E31" s="85" t="str">
        <f t="shared" si="1"/>
        <v/>
      </c>
      <c r="F31" s="91"/>
      <c r="G31" s="64"/>
      <c r="H31" s="64"/>
      <c r="I31" s="107" t="str">
        <f t="shared" si="2"/>
        <v/>
      </c>
      <c r="J31" s="114"/>
    </row>
    <row r="32" spans="1:10" x14ac:dyDescent="0.25">
      <c r="A32" s="113"/>
      <c r="B32" s="88"/>
      <c r="C32" s="85" t="str">
        <f t="shared" si="0"/>
        <v/>
      </c>
      <c r="D32" s="64"/>
      <c r="E32" s="85" t="str">
        <f t="shared" si="1"/>
        <v/>
      </c>
      <c r="F32" s="91"/>
      <c r="G32" s="64"/>
      <c r="H32" s="64"/>
      <c r="I32" s="107" t="str">
        <f t="shared" si="2"/>
        <v/>
      </c>
      <c r="J32" s="114"/>
    </row>
    <row r="33" spans="1:10" x14ac:dyDescent="0.25">
      <c r="A33" s="113"/>
      <c r="B33" s="88"/>
      <c r="C33" s="85" t="str">
        <f t="shared" si="0"/>
        <v/>
      </c>
      <c r="D33" s="64"/>
      <c r="E33" s="85" t="str">
        <f t="shared" si="1"/>
        <v/>
      </c>
      <c r="F33" s="91"/>
      <c r="G33" s="64"/>
      <c r="H33" s="64"/>
      <c r="I33" s="107" t="str">
        <f t="shared" si="2"/>
        <v/>
      </c>
      <c r="J33" s="114"/>
    </row>
    <row r="34" spans="1:10" x14ac:dyDescent="0.25">
      <c r="A34" s="115"/>
      <c r="B34" s="89"/>
      <c r="C34" s="86" t="str">
        <f t="shared" si="0"/>
        <v/>
      </c>
      <c r="D34" s="65"/>
      <c r="E34" s="86" t="str">
        <f t="shared" si="1"/>
        <v/>
      </c>
      <c r="F34" s="92"/>
      <c r="G34" s="65"/>
      <c r="H34" s="65"/>
      <c r="I34" s="108" t="str">
        <f t="shared" si="2"/>
        <v/>
      </c>
      <c r="J34" s="116"/>
    </row>
  </sheetData>
  <mergeCells count="1">
    <mergeCell ref="G2:J2"/>
  </mergeCells>
  <pageMargins left="0.25" right="0.25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0" tint="-0.499984740745262"/>
  </sheetPr>
  <dimension ref="A1:J11"/>
  <sheetViews>
    <sheetView showGridLines="0" zoomScale="110" zoomScaleNormal="110" workbookViewId="0">
      <selection activeCell="G6" activeCellId="1" sqref="A6:A9 G6:G9"/>
    </sheetView>
  </sheetViews>
  <sheetFormatPr defaultColWidth="9.140625" defaultRowHeight="15" x14ac:dyDescent="0.25"/>
  <cols>
    <col min="1" max="1" width="24.5703125" style="110" customWidth="1"/>
    <col min="2" max="9" width="10.5703125" style="110" customWidth="1"/>
    <col min="10" max="10" width="34.5703125" style="110" customWidth="1"/>
    <col min="11" max="16384" width="9.140625" style="110"/>
  </cols>
  <sheetData>
    <row r="1" spans="1:10" x14ac:dyDescent="0.25">
      <c r="A1" s="8" t="s">
        <v>110</v>
      </c>
      <c r="J1" s="110" t="s">
        <v>164</v>
      </c>
    </row>
    <row r="2" spans="1:10" x14ac:dyDescent="0.25">
      <c r="A2" s="8" t="s">
        <v>107</v>
      </c>
      <c r="B2" s="202">
        <v>100</v>
      </c>
      <c r="D2" s="93" t="s">
        <v>114</v>
      </c>
      <c r="E2" s="202">
        <v>5</v>
      </c>
      <c r="G2" s="287" t="s">
        <v>163</v>
      </c>
      <c r="H2" s="288"/>
      <c r="I2" s="288"/>
      <c r="J2" s="289"/>
    </row>
    <row r="3" spans="1:10" x14ac:dyDescent="0.25">
      <c r="A3" s="81" t="s">
        <v>101</v>
      </c>
      <c r="B3" s="82" t="s">
        <v>106</v>
      </c>
      <c r="C3" s="82" t="s">
        <v>103</v>
      </c>
      <c r="D3" s="82" t="s">
        <v>102</v>
      </c>
      <c r="E3" s="82" t="s">
        <v>109</v>
      </c>
      <c r="F3" s="82" t="s">
        <v>112</v>
      </c>
      <c r="G3" s="82" t="s">
        <v>159</v>
      </c>
      <c r="H3" s="82" t="s">
        <v>160</v>
      </c>
      <c r="I3" s="82" t="s">
        <v>104</v>
      </c>
      <c r="J3" s="83" t="s">
        <v>105</v>
      </c>
    </row>
    <row r="4" spans="1:10" x14ac:dyDescent="0.25">
      <c r="A4" s="27" t="s">
        <v>59</v>
      </c>
      <c r="B4" s="28" t="s">
        <v>54</v>
      </c>
      <c r="C4" s="28" t="s">
        <v>55</v>
      </c>
      <c r="D4" s="28" t="s">
        <v>56</v>
      </c>
      <c r="E4" s="28" t="s">
        <v>57</v>
      </c>
      <c r="F4" s="28" t="s">
        <v>58</v>
      </c>
      <c r="G4" s="28" t="s">
        <v>62</v>
      </c>
      <c r="H4" s="28" t="s">
        <v>111</v>
      </c>
      <c r="I4" s="28" t="s">
        <v>113</v>
      </c>
      <c r="J4" s="28" t="s">
        <v>161</v>
      </c>
    </row>
    <row r="5" spans="1:10" x14ac:dyDescent="0.25">
      <c r="A5" s="40" t="s">
        <v>60</v>
      </c>
      <c r="B5" s="41" t="s">
        <v>61</v>
      </c>
      <c r="C5" s="79" t="s">
        <v>186</v>
      </c>
      <c r="D5" s="41" t="s">
        <v>61</v>
      </c>
      <c r="E5" s="41" t="s">
        <v>108</v>
      </c>
      <c r="F5" s="41" t="s">
        <v>61</v>
      </c>
      <c r="G5" s="41" t="s">
        <v>61</v>
      </c>
      <c r="H5" s="41" t="s">
        <v>61</v>
      </c>
      <c r="I5" s="41" t="s">
        <v>162</v>
      </c>
      <c r="J5" s="41" t="s">
        <v>61</v>
      </c>
    </row>
    <row r="6" spans="1:10" x14ac:dyDescent="0.25">
      <c r="A6" s="203" t="s">
        <v>183</v>
      </c>
      <c r="B6" s="204">
        <v>0.4</v>
      </c>
      <c r="C6" s="205">
        <f t="shared" ref="C6:C11" si="0">IF(OR($B$2="",B6="",$B$2&lt;1),"",CEILING($B$2*B6,1)+$E$2)</f>
        <v>45</v>
      </c>
      <c r="D6" s="206">
        <v>8</v>
      </c>
      <c r="E6" s="207">
        <f>IF(ISNUMBER(C6),IF(C6&gt;D6,C6-D6,0),"")</f>
        <v>37</v>
      </c>
      <c r="F6" s="221"/>
      <c r="G6" s="222">
        <v>40</v>
      </c>
      <c r="H6" s="222"/>
      <c r="I6" s="223">
        <f>IF(AND(ISNUMBER(C6),ISNUMBER(G6)),C6+F6-G6-H6,"")</f>
        <v>5</v>
      </c>
      <c r="J6" s="224"/>
    </row>
    <row r="7" spans="1:10" x14ac:dyDescent="0.25">
      <c r="A7" s="208" t="s">
        <v>184</v>
      </c>
      <c r="B7" s="209">
        <v>0.2</v>
      </c>
      <c r="C7" s="205">
        <f t="shared" si="0"/>
        <v>25</v>
      </c>
      <c r="D7" s="210">
        <v>3</v>
      </c>
      <c r="E7" s="205">
        <f>IF(ISNUMBER(C7),IF(C7&gt;D7,C7-D7,0),"")</f>
        <v>22</v>
      </c>
      <c r="F7" s="225"/>
      <c r="G7" s="226">
        <v>24</v>
      </c>
      <c r="H7" s="226"/>
      <c r="I7" s="227">
        <f>IF(AND(ISNUMBER(C7),ISNUMBER(G7)),C7+F7-G7-H7,"")</f>
        <v>1</v>
      </c>
      <c r="J7" s="228"/>
    </row>
    <row r="8" spans="1:10" x14ac:dyDescent="0.25">
      <c r="A8" s="208" t="s">
        <v>185</v>
      </c>
      <c r="B8" s="209">
        <v>0.15</v>
      </c>
      <c r="C8" s="205">
        <f t="shared" si="0"/>
        <v>20</v>
      </c>
      <c r="D8" s="210">
        <v>1</v>
      </c>
      <c r="E8" s="205">
        <f t="shared" ref="E8:E11" si="1">IF(ISNUMBER(C8),IF(C8&gt;D8,C8-D8,0),"")</f>
        <v>19</v>
      </c>
      <c r="F8" s="225">
        <v>5</v>
      </c>
      <c r="G8" s="226">
        <v>22</v>
      </c>
      <c r="H8" s="226"/>
      <c r="I8" s="227">
        <f t="shared" ref="I8:I11" si="2">IF(AND(ISNUMBER(C8),ISNUMBER(G8)),C8+F8-G8-H8,"")</f>
        <v>3</v>
      </c>
      <c r="J8" s="228"/>
    </row>
    <row r="9" spans="1:10" x14ac:dyDescent="0.25">
      <c r="A9" s="208" t="s">
        <v>31</v>
      </c>
      <c r="B9" s="209">
        <v>0.25</v>
      </c>
      <c r="C9" s="205">
        <f t="shared" si="0"/>
        <v>30</v>
      </c>
      <c r="D9" s="210">
        <v>5</v>
      </c>
      <c r="E9" s="205">
        <f t="shared" si="1"/>
        <v>25</v>
      </c>
      <c r="F9" s="225"/>
      <c r="G9" s="226">
        <v>29</v>
      </c>
      <c r="H9" s="226">
        <v>1</v>
      </c>
      <c r="I9" s="227">
        <f>IF(AND(ISNUMBER(C9),ISNUMBER(G9)),C9+F9-G9-H9,"")</f>
        <v>0</v>
      </c>
      <c r="J9" s="228" t="s">
        <v>187</v>
      </c>
    </row>
    <row r="10" spans="1:10" x14ac:dyDescent="0.25">
      <c r="A10" s="208"/>
      <c r="B10" s="209"/>
      <c r="C10" s="205" t="str">
        <f t="shared" si="0"/>
        <v/>
      </c>
      <c r="D10" s="210"/>
      <c r="E10" s="205" t="str">
        <f t="shared" si="1"/>
        <v/>
      </c>
      <c r="F10" s="211"/>
      <c r="G10" s="210"/>
      <c r="H10" s="210"/>
      <c r="I10" s="212" t="str">
        <f t="shared" si="2"/>
        <v/>
      </c>
      <c r="J10" s="213"/>
    </row>
    <row r="11" spans="1:10" x14ac:dyDescent="0.25">
      <c r="A11" s="214"/>
      <c r="B11" s="215"/>
      <c r="C11" s="216" t="str">
        <f t="shared" si="0"/>
        <v/>
      </c>
      <c r="D11" s="217"/>
      <c r="E11" s="216" t="str">
        <f t="shared" si="1"/>
        <v/>
      </c>
      <c r="F11" s="218"/>
      <c r="G11" s="217"/>
      <c r="H11" s="217"/>
      <c r="I11" s="219" t="str">
        <f t="shared" si="2"/>
        <v/>
      </c>
      <c r="J11" s="220"/>
    </row>
  </sheetData>
  <mergeCells count="1">
    <mergeCell ref="G2:J2"/>
  </mergeCells>
  <pageMargins left="0.25" right="0.25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C000"/>
  </sheetPr>
  <dimension ref="A1:E39"/>
  <sheetViews>
    <sheetView showGridLines="0" zoomScaleNormal="100" workbookViewId="0"/>
  </sheetViews>
  <sheetFormatPr defaultRowHeight="15" x14ac:dyDescent="0.25"/>
  <cols>
    <col min="1" max="1" width="61" customWidth="1"/>
    <col min="2" max="5" width="8.7109375" customWidth="1"/>
  </cols>
  <sheetData>
    <row r="1" spans="1:5" x14ac:dyDescent="0.25">
      <c r="A1" s="272" t="s">
        <v>198</v>
      </c>
      <c r="B1" s="36" t="s">
        <v>193</v>
      </c>
      <c r="C1" s="256"/>
      <c r="D1" s="256"/>
      <c r="E1" s="257"/>
    </row>
    <row r="2" spans="1:5" x14ac:dyDescent="0.25">
      <c r="A2" s="270" t="s">
        <v>189</v>
      </c>
      <c r="B2" s="250"/>
      <c r="C2" s="250"/>
      <c r="D2" s="250"/>
      <c r="E2" s="250"/>
    </row>
    <row r="3" spans="1:5" x14ac:dyDescent="0.25">
      <c r="A3" s="271" t="s">
        <v>197</v>
      </c>
      <c r="B3" s="259"/>
      <c r="C3" s="259"/>
      <c r="D3" s="259"/>
      <c r="E3" s="259"/>
    </row>
    <row r="4" spans="1:5" x14ac:dyDescent="0.25">
      <c r="A4" s="253" t="s">
        <v>14</v>
      </c>
      <c r="B4" s="254"/>
      <c r="C4" s="254"/>
      <c r="D4" s="254"/>
      <c r="E4" s="255"/>
    </row>
    <row r="5" spans="1:5" x14ac:dyDescent="0.25">
      <c r="A5" s="269" t="s">
        <v>190</v>
      </c>
      <c r="B5" s="251"/>
      <c r="C5" s="251"/>
      <c r="D5" s="251"/>
      <c r="E5" s="252"/>
    </row>
    <row r="6" spans="1:5" x14ac:dyDescent="0.25">
      <c r="A6" s="264" t="s">
        <v>214</v>
      </c>
      <c r="B6" s="259"/>
      <c r="C6" s="259"/>
      <c r="D6" s="259"/>
      <c r="E6" s="259"/>
    </row>
    <row r="7" spans="1:5" x14ac:dyDescent="0.25">
      <c r="A7" s="258" t="s">
        <v>215</v>
      </c>
      <c r="B7" s="259"/>
      <c r="C7" s="259"/>
      <c r="D7" s="259"/>
      <c r="E7" s="259"/>
    </row>
    <row r="8" spans="1:5" x14ac:dyDescent="0.25">
      <c r="A8" s="258" t="s">
        <v>195</v>
      </c>
      <c r="B8" s="259"/>
      <c r="C8" s="259"/>
      <c r="D8" s="259"/>
      <c r="E8" s="259"/>
    </row>
    <row r="9" spans="1:5" x14ac:dyDescent="0.25">
      <c r="A9" s="260" t="s">
        <v>191</v>
      </c>
      <c r="B9" s="261"/>
      <c r="C9" s="261"/>
      <c r="D9" s="261"/>
      <c r="E9" s="262"/>
    </row>
    <row r="10" spans="1:5" x14ac:dyDescent="0.25">
      <c r="A10" s="260"/>
      <c r="B10" s="261"/>
      <c r="C10" s="261"/>
      <c r="D10" s="261"/>
      <c r="E10" s="262"/>
    </row>
    <row r="11" spans="1:5" x14ac:dyDescent="0.25">
      <c r="A11" s="263"/>
      <c r="B11" s="261"/>
      <c r="C11" s="261"/>
      <c r="D11" s="261"/>
      <c r="E11" s="262"/>
    </row>
    <row r="12" spans="1:5" x14ac:dyDescent="0.25">
      <c r="A12" s="269" t="s">
        <v>192</v>
      </c>
      <c r="B12" s="251"/>
      <c r="C12" s="251"/>
      <c r="D12" s="251"/>
      <c r="E12" s="252"/>
    </row>
    <row r="13" spans="1:5" x14ac:dyDescent="0.25">
      <c r="A13" s="264" t="s">
        <v>214</v>
      </c>
      <c r="B13" s="265"/>
      <c r="C13" s="265"/>
      <c r="D13" s="265"/>
      <c r="E13" s="265"/>
    </row>
    <row r="14" spans="1:5" x14ac:dyDescent="0.25">
      <c r="A14" s="258" t="s">
        <v>194</v>
      </c>
      <c r="B14" s="259"/>
      <c r="C14" s="259"/>
      <c r="D14" s="259"/>
      <c r="E14" s="259"/>
    </row>
    <row r="15" spans="1:5" x14ac:dyDescent="0.25">
      <c r="A15" s="258" t="s">
        <v>195</v>
      </c>
      <c r="B15" s="259"/>
      <c r="C15" s="259"/>
      <c r="D15" s="259"/>
      <c r="E15" s="259"/>
    </row>
    <row r="16" spans="1:5" x14ac:dyDescent="0.25">
      <c r="A16" s="260" t="s">
        <v>191</v>
      </c>
      <c r="B16" s="261"/>
      <c r="C16" s="261"/>
      <c r="D16" s="261"/>
      <c r="E16" s="262"/>
    </row>
    <row r="17" spans="1:5" x14ac:dyDescent="0.25">
      <c r="A17" s="260"/>
      <c r="B17" s="261"/>
      <c r="C17" s="261"/>
      <c r="D17" s="261"/>
      <c r="E17" s="262"/>
    </row>
    <row r="18" spans="1:5" x14ac:dyDescent="0.25">
      <c r="A18" s="266"/>
      <c r="B18" s="267"/>
      <c r="C18" s="267"/>
      <c r="D18" s="267"/>
      <c r="E18" s="268"/>
    </row>
    <row r="19" spans="1:5" x14ac:dyDescent="0.25">
      <c r="A19" s="269" t="s">
        <v>196</v>
      </c>
      <c r="B19" s="251"/>
      <c r="C19" s="251"/>
      <c r="D19" s="251"/>
      <c r="E19" s="252"/>
    </row>
    <row r="20" spans="1:5" x14ac:dyDescent="0.25">
      <c r="A20" s="264" t="s">
        <v>216</v>
      </c>
      <c r="B20" s="265"/>
      <c r="C20" s="265"/>
      <c r="D20" s="265"/>
      <c r="E20" s="265"/>
    </row>
    <row r="21" spans="1:5" x14ac:dyDescent="0.25">
      <c r="A21" s="258" t="s">
        <v>199</v>
      </c>
      <c r="B21" s="259"/>
      <c r="C21" s="259"/>
      <c r="D21" s="259"/>
      <c r="E21" s="259"/>
    </row>
    <row r="22" spans="1:5" x14ac:dyDescent="0.25">
      <c r="A22" s="258" t="s">
        <v>200</v>
      </c>
      <c r="B22" s="259"/>
      <c r="C22" s="259"/>
      <c r="D22" s="259"/>
      <c r="E22" s="259"/>
    </row>
    <row r="23" spans="1:5" x14ac:dyDescent="0.25">
      <c r="A23" s="260" t="s">
        <v>191</v>
      </c>
      <c r="B23" s="261"/>
      <c r="C23" s="261"/>
      <c r="D23" s="261"/>
      <c r="E23" s="262"/>
    </row>
    <row r="24" spans="1:5" x14ac:dyDescent="0.25">
      <c r="A24" s="260"/>
      <c r="B24" s="261"/>
      <c r="C24" s="261"/>
      <c r="D24" s="261"/>
      <c r="E24" s="262"/>
    </row>
    <row r="25" spans="1:5" x14ac:dyDescent="0.25">
      <c r="A25" s="266"/>
      <c r="B25" s="267"/>
      <c r="C25" s="267"/>
      <c r="D25" s="267"/>
      <c r="E25" s="268"/>
    </row>
    <row r="27" spans="1:5" x14ac:dyDescent="0.25">
      <c r="A27" s="274" t="s">
        <v>201</v>
      </c>
    </row>
    <row r="28" spans="1:5" x14ac:dyDescent="0.25">
      <c r="A28" s="78" t="s">
        <v>208</v>
      </c>
    </row>
    <row r="29" spans="1:5" x14ac:dyDescent="0.25">
      <c r="A29" s="78" t="s">
        <v>209</v>
      </c>
    </row>
    <row r="30" spans="1:5" x14ac:dyDescent="0.25">
      <c r="A30" s="78" t="s">
        <v>210</v>
      </c>
    </row>
    <row r="31" spans="1:5" x14ac:dyDescent="0.25">
      <c r="A31" s="273" t="s">
        <v>202</v>
      </c>
    </row>
    <row r="32" spans="1:5" x14ac:dyDescent="0.25">
      <c r="A32" s="78" t="s">
        <v>211</v>
      </c>
    </row>
    <row r="33" spans="1:1" x14ac:dyDescent="0.25">
      <c r="A33" s="78" t="s">
        <v>212</v>
      </c>
    </row>
    <row r="34" spans="1:1" x14ac:dyDescent="0.25">
      <c r="A34" s="273" t="s">
        <v>217</v>
      </c>
    </row>
    <row r="35" spans="1:1" x14ac:dyDescent="0.25">
      <c r="A35" s="78" t="s">
        <v>213</v>
      </c>
    </row>
    <row r="36" spans="1:1" x14ac:dyDescent="0.25">
      <c r="A36" s="273" t="s">
        <v>203</v>
      </c>
    </row>
    <row r="37" spans="1:1" x14ac:dyDescent="0.25">
      <c r="A37" s="273" t="s">
        <v>218</v>
      </c>
    </row>
    <row r="38" spans="1:1" x14ac:dyDescent="0.25">
      <c r="A38" s="273" t="s">
        <v>219</v>
      </c>
    </row>
    <row r="39" spans="1:1" x14ac:dyDescent="0.25">
      <c r="A39" s="273" t="s">
        <v>204</v>
      </c>
    </row>
  </sheetData>
  <pageMargins left="0.25" right="0.25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E11"/>
  <sheetViews>
    <sheetView showGridLines="0" zoomScaleNormal="100" workbookViewId="0"/>
  </sheetViews>
  <sheetFormatPr defaultColWidth="9.140625" defaultRowHeight="15" x14ac:dyDescent="0.25"/>
  <cols>
    <col min="1" max="2" width="27.42578125" style="110" customWidth="1"/>
    <col min="3" max="3" width="5.7109375" style="110" customWidth="1"/>
    <col min="4" max="4" width="23.5703125" style="110" customWidth="1"/>
    <col min="5" max="5" width="68.85546875" style="110" customWidth="1"/>
    <col min="6" max="16384" width="9.140625" style="110"/>
  </cols>
  <sheetData>
    <row r="1" spans="1:5" x14ac:dyDescent="0.25">
      <c r="A1" s="8" t="s">
        <v>96</v>
      </c>
    </row>
    <row r="4" spans="1:5" x14ac:dyDescent="0.25">
      <c r="A4" s="110" t="s">
        <v>5</v>
      </c>
      <c r="B4" s="110" t="s">
        <v>7</v>
      </c>
      <c r="D4" s="110" t="s">
        <v>6</v>
      </c>
      <c r="E4" s="110" t="s">
        <v>7</v>
      </c>
    </row>
    <row r="5" spans="1:5" x14ac:dyDescent="0.25">
      <c r="A5" t="s">
        <v>220</v>
      </c>
      <c r="D5" s="110" t="s">
        <v>2</v>
      </c>
      <c r="E5" t="s">
        <v>221</v>
      </c>
    </row>
    <row r="6" spans="1:5" x14ac:dyDescent="0.25">
      <c r="A6" s="110" t="s">
        <v>12</v>
      </c>
      <c r="D6" s="110" t="s">
        <v>3</v>
      </c>
      <c r="E6" s="110" t="s">
        <v>8</v>
      </c>
    </row>
    <row r="7" spans="1:5" x14ac:dyDescent="0.25">
      <c r="A7" s="110" t="s">
        <v>13</v>
      </c>
      <c r="D7" s="110" t="s">
        <v>9</v>
      </c>
      <c r="E7" s="110" t="s">
        <v>10</v>
      </c>
    </row>
    <row r="8" spans="1:5" x14ac:dyDescent="0.25">
      <c r="A8" s="110" t="s">
        <v>15</v>
      </c>
      <c r="D8" t="s">
        <v>224</v>
      </c>
      <c r="E8" t="s">
        <v>222</v>
      </c>
    </row>
    <row r="9" spans="1:5" x14ac:dyDescent="0.25">
      <c r="A9" s="110" t="s">
        <v>14</v>
      </c>
      <c r="D9" s="110" t="s">
        <v>11</v>
      </c>
      <c r="E9" t="s">
        <v>223</v>
      </c>
    </row>
    <row r="10" spans="1:5" x14ac:dyDescent="0.25">
      <c r="A10" s="110" t="s">
        <v>17</v>
      </c>
    </row>
    <row r="11" spans="1:5" x14ac:dyDescent="0.25">
      <c r="A11" s="110" t="s">
        <v>16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Start Here-&gt;Contents</vt:lpstr>
      <vt:lpstr>P1-Standard Recipe Cost</vt:lpstr>
      <vt:lpstr>P1-Sample Exhibit</vt:lpstr>
      <vt:lpstr>P2-Basic Customer Forecast</vt:lpstr>
      <vt:lpstr>P2-Sample Exhibit</vt:lpstr>
      <vt:lpstr>P3-Production Planning</vt:lpstr>
      <vt:lpstr>P3-Sample Exhibit</vt:lpstr>
      <vt:lpstr>M1-Spot Check Sample</vt:lpstr>
      <vt:lpstr>M2A-Waste Categories</vt:lpstr>
      <vt:lpstr>M2B-Waste Log Print Out</vt:lpstr>
      <vt:lpstr>M2C-Waste Log Data</vt:lpstr>
      <vt:lpstr>M2D-Waste Log Summary</vt:lpstr>
      <vt:lpstr>M3-Actual COGS</vt:lpstr>
      <vt:lpstr>M4-Theoretical Cost</vt:lpstr>
      <vt:lpstr>M4-Sample Exhibit</vt:lpstr>
      <vt:lpstr>M5-Shrinkage Calculator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</dc:creator>
  <cp:lastModifiedBy>Andrew</cp:lastModifiedBy>
  <cp:lastPrinted>2018-02-24T22:28:48Z</cp:lastPrinted>
  <dcterms:created xsi:type="dcterms:W3CDTF">2018-02-08T16:41:14Z</dcterms:created>
  <dcterms:modified xsi:type="dcterms:W3CDTF">2018-03-22T22:06:29Z</dcterms:modified>
</cp:coreProperties>
</file>