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9570" windowHeight="11640" tabRatio="791" activeTab="4"/>
  </bookViews>
  <sheets>
    <sheet name="Instructions" sheetId="104" r:id="rId1"/>
    <sheet name="ProbablityScale" sheetId="106" r:id="rId2"/>
    <sheet name="ImpactScale" sheetId="47" r:id="rId3"/>
    <sheet name="RiskTolerance" sheetId="107" r:id="rId4"/>
    <sheet name="Risk Register" sheetId="51" r:id="rId5"/>
    <sheet name="Risk Statistics" sheetId="108" r:id="rId6"/>
    <sheet name="Name_Organization_Table" sheetId="105" r:id="rId7"/>
    <sheet name="Status_LifeCycleTable" sheetId="113" state="hidden" r:id="rId8"/>
  </sheets>
  <definedNames>
    <definedName name="_xlnm._FilterDatabase" localSheetId="0" hidden="1">Instructions!$A$3:$Y$4</definedName>
    <definedName name="_xlnm._FilterDatabase" localSheetId="4" hidden="1">'Risk Register'!$A$11:$V$11</definedName>
    <definedName name="LifeCycle" localSheetId="7">Status_LifeCycleTable!#REF!</definedName>
    <definedName name="LifeCycle">Status_LifeCycleTable!$C$3:$C$7</definedName>
    <definedName name="_xlnm.Print_Titles" localSheetId="2">ImpactScale!$A:$A,ImpactScale!$1:$1</definedName>
    <definedName name="_xlnm.Print_Titles" localSheetId="0">Instructions!$A:$A,Instructions!$1:$3</definedName>
    <definedName name="_xlnm.Print_Titles" localSheetId="1">ProbablityScale!$A:$A,ProbablityScale!$1:$1</definedName>
    <definedName name="_xlnm.Print_Titles" localSheetId="4">'Risk Register'!$A:$A,'Risk Register'!$7:$11</definedName>
    <definedName name="_xlnm.Print_Titles" localSheetId="5">'Risk Statistics'!$A:$A,'Risk Statistics'!$1:$1</definedName>
    <definedName name="_xlnm.Print_Titles" localSheetId="3">RiskTolerance!$B:$B,RiskTolerance!$1:$1</definedName>
    <definedName name="RiskOwnerList" localSheetId="7">Status_LifeCycleTable!#REF!</definedName>
    <definedName name="RiskOwnerList">Name_Organization_Table!$A$3:$A$10</definedName>
    <definedName name="RiskOwnerTable" localSheetId="7">Status_LifeCycleTable!#REF!</definedName>
    <definedName name="RiskOwnerTable">Name_Organization_Table!$A$3:$B$10</definedName>
    <definedName name="RiskStatus" localSheetId="7">Status_LifeCycleTable!#REF!</definedName>
    <definedName name="RiskStatus">Status_LifeCycleTable!$A$3:$A$7</definedName>
  </definedNames>
  <calcPr calcId="145621"/>
</workbook>
</file>

<file path=xl/calcChain.xml><?xml version="1.0" encoding="utf-8"?>
<calcChain xmlns="http://schemas.openxmlformats.org/spreadsheetml/2006/main">
  <c r="P7" i="51" l="1"/>
  <c r="V28" i="51" s="1"/>
  <c r="B7" i="108"/>
  <c r="B3" i="108"/>
  <c r="U13" i="51"/>
  <c r="U14" i="51"/>
  <c r="U15" i="51"/>
  <c r="U16" i="51"/>
  <c r="U17" i="51"/>
  <c r="U18" i="51"/>
  <c r="U19" i="51"/>
  <c r="U20" i="51"/>
  <c r="U21" i="51"/>
  <c r="U22" i="51"/>
  <c r="U23" i="51"/>
  <c r="U24" i="51"/>
  <c r="U25" i="51"/>
  <c r="U26" i="51"/>
  <c r="U27" i="51"/>
  <c r="U28" i="51"/>
  <c r="U12" i="51"/>
  <c r="L13" i="51"/>
  <c r="L14" i="51"/>
  <c r="L15" i="51"/>
  <c r="L16" i="51"/>
  <c r="L17" i="51"/>
  <c r="L18" i="51"/>
  <c r="L19" i="51"/>
  <c r="L20" i="51"/>
  <c r="L21" i="51"/>
  <c r="L22" i="51"/>
  <c r="L23" i="51"/>
  <c r="L24" i="51"/>
  <c r="L25" i="51"/>
  <c r="L26" i="51"/>
  <c r="L27" i="51"/>
  <c r="L28" i="51"/>
  <c r="L12" i="51"/>
  <c r="I12" i="51"/>
  <c r="I13" i="51"/>
  <c r="I15" i="51"/>
  <c r="I16" i="51"/>
  <c r="I17" i="51"/>
  <c r="I18" i="51"/>
  <c r="I19" i="51"/>
  <c r="I20" i="51"/>
  <c r="I21" i="51"/>
  <c r="I22" i="51"/>
  <c r="I23" i="51"/>
  <c r="I24" i="51"/>
  <c r="I25" i="51"/>
  <c r="I26" i="51"/>
  <c r="I27" i="51"/>
  <c r="I28" i="51"/>
  <c r="I14" i="51"/>
  <c r="U3" i="104"/>
  <c r="T3" i="104"/>
  <c r="S3" i="104"/>
  <c r="R3" i="104"/>
  <c r="Q3" i="104"/>
  <c r="P3" i="104"/>
  <c r="O3" i="104"/>
  <c r="N3" i="104"/>
  <c r="M3" i="104"/>
  <c r="L3" i="104"/>
  <c r="K3" i="104"/>
  <c r="J3" i="104"/>
  <c r="I3" i="104"/>
  <c r="H3" i="104"/>
  <c r="G3" i="104"/>
  <c r="F3" i="104"/>
  <c r="E3" i="104"/>
  <c r="D3" i="104"/>
  <c r="C3" i="104"/>
  <c r="B3" i="104"/>
  <c r="F7" i="47"/>
  <c r="F8" i="47"/>
  <c r="F9" i="47"/>
  <c r="F6" i="47"/>
  <c r="F17" i="47"/>
  <c r="F14" i="47"/>
  <c r="F15" i="47"/>
  <c r="F16" i="47"/>
  <c r="D14" i="47"/>
  <c r="D15" i="47"/>
  <c r="D16" i="47"/>
  <c r="D13" i="47"/>
  <c r="D6" i="47"/>
  <c r="D7" i="47"/>
  <c r="D8" i="47"/>
  <c r="D5" i="47"/>
  <c r="I7" i="107"/>
  <c r="H7" i="107"/>
  <c r="G7" i="107"/>
  <c r="F7" i="107"/>
  <c r="E7" i="107"/>
  <c r="I6" i="107"/>
  <c r="H6" i="107"/>
  <c r="G6" i="107"/>
  <c r="F6" i="107"/>
  <c r="E6" i="107"/>
  <c r="I5" i="107"/>
  <c r="H5" i="107"/>
  <c r="G5" i="107"/>
  <c r="F5" i="107"/>
  <c r="E5" i="107"/>
  <c r="I4" i="107"/>
  <c r="H4" i="107"/>
  <c r="G4" i="107"/>
  <c r="F4" i="107"/>
  <c r="E4" i="107"/>
  <c r="I3" i="107"/>
  <c r="H3" i="107"/>
  <c r="G3" i="107"/>
  <c r="F3" i="107"/>
  <c r="E3" i="107"/>
  <c r="A3" i="104"/>
  <c r="B5" i="108"/>
  <c r="B8" i="108"/>
  <c r="B4" i="108" l="1"/>
  <c r="C4" i="108" s="1"/>
  <c r="V12" i="51"/>
  <c r="V15" i="51"/>
  <c r="V19" i="51"/>
  <c r="V23" i="51"/>
  <c r="V27" i="51"/>
  <c r="V13" i="51"/>
  <c r="V17" i="51"/>
  <c r="V21" i="51"/>
  <c r="V25" i="51"/>
  <c r="V14" i="51"/>
  <c r="V16" i="51"/>
  <c r="V18" i="51"/>
  <c r="V20" i="51"/>
  <c r="V22" i="51"/>
  <c r="V24" i="51"/>
  <c r="V26" i="51"/>
  <c r="C8" i="108"/>
  <c r="C5" i="108"/>
  <c r="B6" i="108"/>
  <c r="C7" i="108" l="1"/>
  <c r="C6" i="108"/>
  <c r="B9" i="108"/>
  <c r="C9" i="108" s="1"/>
</calcChain>
</file>

<file path=xl/sharedStrings.xml><?xml version="1.0" encoding="utf-8"?>
<sst xmlns="http://schemas.openxmlformats.org/spreadsheetml/2006/main" count="208" uniqueCount="157">
  <si>
    <t>Event is almost expected to happen.  Almost everyone has seen or heard about this happening on similar projects.</t>
  </si>
  <si>
    <t>Event is common to this type of project.  Most people have seen this happen before or have heard about this happening on similar projects.</t>
  </si>
  <si>
    <t>Many people have seen or heard about this happening on a similar project.</t>
  </si>
  <si>
    <t>Many would be relatively surprised if this event were to occur.  Few have ever heard about this risk happening on a project.</t>
  </si>
  <si>
    <t>Most have never seen this risk realized or even heard about it on a similar project.</t>
  </si>
  <si>
    <t>Risk Status</t>
  </si>
  <si>
    <t>Identified</t>
  </si>
  <si>
    <t>Planned Response</t>
  </si>
  <si>
    <t>Risk Expired</t>
  </si>
  <si>
    <t>Catastrophic</t>
  </si>
  <si>
    <t>Major</t>
  </si>
  <si>
    <t>Limited</t>
  </si>
  <si>
    <t>Negligible</t>
  </si>
  <si>
    <t>Almost Certain</t>
  </si>
  <si>
    <t>Likely</t>
  </si>
  <si>
    <t>Possible</t>
  </si>
  <si>
    <t>Unlikely</t>
  </si>
  <si>
    <t>Remote</t>
  </si>
  <si>
    <t>Probability</t>
  </si>
  <si>
    <t>Cost Impact</t>
  </si>
  <si>
    <t xml:space="preserve">Current </t>
  </si>
  <si>
    <t>Risk Identification</t>
  </si>
  <si>
    <t>Minimum</t>
  </si>
  <si>
    <t>Maximum</t>
  </si>
  <si>
    <t>Post-Mitigation</t>
  </si>
  <si>
    <t>Risk Owner</t>
  </si>
  <si>
    <t>Description</t>
  </si>
  <si>
    <t>Risk Management</t>
  </si>
  <si>
    <t>Risk ID</t>
  </si>
  <si>
    <t>Risk Event</t>
  </si>
  <si>
    <t>Status</t>
  </si>
  <si>
    <t>Owner Organization</t>
  </si>
  <si>
    <t>Guide</t>
  </si>
  <si>
    <t>Life Cycle</t>
  </si>
  <si>
    <t>Risk Management Impact Scales</t>
  </si>
  <si>
    <t>Low end</t>
  </si>
  <si>
    <t>High end</t>
  </si>
  <si>
    <t>Expected</t>
  </si>
  <si>
    <t>Weeks Remaining</t>
  </si>
  <si>
    <t>Schedule Impact</t>
  </si>
  <si>
    <t xml:space="preserve"> </t>
  </si>
  <si>
    <t>Organization</t>
  </si>
  <si>
    <t>Project Manager</t>
  </si>
  <si>
    <t>Project Director</t>
  </si>
  <si>
    <t>Risk Manager</t>
  </si>
  <si>
    <t>Functional Lead</t>
  </si>
  <si>
    <t>Internal</t>
  </si>
  <si>
    <t>University</t>
  </si>
  <si>
    <t>External</t>
  </si>
  <si>
    <t>Stakeholder I</t>
  </si>
  <si>
    <t>Consultant</t>
  </si>
  <si>
    <t>End Of Line</t>
  </si>
  <si>
    <t>End of Line</t>
  </si>
  <si>
    <t>Risk Response</t>
  </si>
  <si>
    <t>Expected Results of Risk Response</t>
  </si>
  <si>
    <t>Due Date of Risk Response</t>
  </si>
  <si>
    <t>Notes on Risk Response (progress, effectiveness, other notes)</t>
  </si>
  <si>
    <t>Probability with Risk Response</t>
  </si>
  <si>
    <t>Impact with Risk Response</t>
  </si>
  <si>
    <t>Risk Probability</t>
  </si>
  <si>
    <t>Risk Impact</t>
  </si>
  <si>
    <t>Risk Register</t>
  </si>
  <si>
    <t>Scope Impact</t>
  </si>
  <si>
    <t>Scope becomes unacceptable to sponsor or key stakeholders</t>
  </si>
  <si>
    <t>Risk Assessment Matrix</t>
  </si>
  <si>
    <t>Significant</t>
  </si>
  <si>
    <t>Increasing Probability of Occurrence</t>
  </si>
  <si>
    <t>Likelihood of Occurrence</t>
  </si>
  <si>
    <t>End-product is effectively useless</t>
  </si>
  <si>
    <t>End-product is usable but not desirable</t>
  </si>
  <si>
    <t>End product is usable but not optimized</t>
  </si>
  <si>
    <t>No noticeable impact on end product</t>
  </si>
  <si>
    <t>Uncommitted Project Budget</t>
  </si>
  <si>
    <t>Implemented Response</t>
  </si>
  <si>
    <t>Stakeholder II</t>
  </si>
  <si>
    <t>Number of Risks Identified</t>
  </si>
  <si>
    <t>Number of Risks Requiring a Response</t>
  </si>
  <si>
    <t>Absolute Number</t>
  </si>
  <si>
    <t>Percentage</t>
  </si>
  <si>
    <t>Number of Expired Risks</t>
  </si>
  <si>
    <t>No Response Required</t>
  </si>
  <si>
    <t>Number of Planned Responses</t>
  </si>
  <si>
    <t>Number Implimented Responses</t>
  </si>
  <si>
    <t>Trigger / Root Cause</t>
  </si>
  <si>
    <t>Consequence on Project Performance</t>
  </si>
  <si>
    <t>Major Milestones are un-attainable</t>
  </si>
  <si>
    <t>Major Milestones are missed by a period of time</t>
  </si>
  <si>
    <t>Delays to non-critical path activities</t>
  </si>
  <si>
    <t>Delays to non-critical path activities begin to effect milestones</t>
  </si>
  <si>
    <t>Budget can only be maintained by several major cuts to scope &amp;or alternative funding sources</t>
  </si>
  <si>
    <t>Budget can be maintained by cutting a major scope item or reducing several significant scope items</t>
  </si>
  <si>
    <t>Budget can be maintained by cutting a significant scope item or several limited scope items.</t>
  </si>
  <si>
    <t>Budget change can be accommodated by existing contingency</t>
  </si>
  <si>
    <t>Critical path tasks fall behind schedule</t>
  </si>
  <si>
    <t>Increasing  Impact to Scope, Schedule and Budget</t>
  </si>
  <si>
    <t>Response Cost</t>
  </si>
  <si>
    <t>Response Percentage Complete</t>
  </si>
  <si>
    <t>Notes</t>
  </si>
  <si>
    <t>Strategic Options</t>
  </si>
  <si>
    <t>Business Case</t>
  </si>
  <si>
    <t>Design</t>
  </si>
  <si>
    <t>Construction / Commisioning</t>
  </si>
  <si>
    <t>Operations</t>
  </si>
  <si>
    <t>What is the cost of the risk response?  Include the cost of developing the response and the out-of-pocket costs of enacting the response.</t>
  </si>
  <si>
    <t>Notes to support monitoring and control such as recording progress, asking for help etc.</t>
  </si>
  <si>
    <t>Guide to Risk Register</t>
  </si>
  <si>
    <t>Describe why the risk event would occur.</t>
  </si>
  <si>
    <t>What is the proposed risk response.</t>
  </si>
  <si>
    <t>Unique risk # is recorded here.</t>
  </si>
  <si>
    <t>Pull down menu to record when in the project life cycle the risk is relevant.</t>
  </si>
  <si>
    <t>Describe the Risk Event.</t>
  </si>
  <si>
    <t>Describe the consequences should the risk occur in terms of scope, schedule and budget.</t>
  </si>
  <si>
    <t>What are the expected results of successfully implementing the risk response.</t>
  </si>
  <si>
    <t>How much progress has been completed in implementing the risk response?</t>
  </si>
  <si>
    <t>Risk Probability Scale</t>
  </si>
  <si>
    <t>Score</t>
  </si>
  <si>
    <t>Should the risk occur assess the impact of the risk (pull down menu).</t>
  </si>
  <si>
    <t>Assess the probability of the risk occurring (pull down menu).</t>
  </si>
  <si>
    <t>Re-evaluated probability of the risk occurring given successful implementation of the risk response (pull down menu).</t>
  </si>
  <si>
    <t>Re-evaluated impact of the risk given successful implementation of the risk response (pull down menu).</t>
  </si>
  <si>
    <t>Re-evaluated risk priority number of the risk given successful implementation of the risk response (calculated).</t>
  </si>
  <si>
    <t>Calculated by probability score x impact score (calculated).</t>
  </si>
  <si>
    <t>Current status of the risk (pull down menu).</t>
  </si>
  <si>
    <t>Project:</t>
  </si>
  <si>
    <t>&lt;Enter Project Name&gt;</t>
  </si>
  <si>
    <t>Revision Date</t>
  </si>
  <si>
    <t>Institution</t>
  </si>
  <si>
    <t>&lt;Enter Institution name&gt;</t>
  </si>
  <si>
    <t>&lt;enter revision date&gt;</t>
  </si>
  <si>
    <t>Verbal Anchors</t>
  </si>
  <si>
    <t>Impact</t>
  </si>
  <si>
    <t>Risk Ranking</t>
  </si>
  <si>
    <t>Risk Ranking with Risk Response</t>
  </si>
  <si>
    <t>Look Up Tables Data</t>
  </si>
  <si>
    <t>*** To Use</t>
  </si>
  <si>
    <t>1.  Enter correct names in risk owner column</t>
  </si>
  <si>
    <t>2.  Enter corresponding organization in organization column</t>
  </si>
  <si>
    <t>3.  Always leave the "End of Line" option</t>
  </si>
  <si>
    <t>5.  To remove names, DELETE rows above "End of Line"</t>
  </si>
  <si>
    <t>4.  To add more names, INSERT rows BEFORE the "End of Line"</t>
  </si>
  <si>
    <t>Who is accountable for addressing this risk.  This pull down menu is populated on the "Name_Organization_Table" tab</t>
  </si>
  <si>
    <t>Organization of the risk owner.  This value is looked up based on the Risk owner and values on the "Names_Organization_Table" tab</t>
  </si>
  <si>
    <t>Date</t>
  </si>
  <si>
    <t>When does the response to be completely implemented by? (Must be in a date format)</t>
  </si>
  <si>
    <t>Past Due</t>
  </si>
  <si>
    <t>Risk Statistics</t>
  </si>
  <si>
    <t>Number of Active Risks</t>
  </si>
  <si>
    <t>Number of Risks with Past Due Responses</t>
  </si>
  <si>
    <t xml:space="preserve">Questions or Concerns </t>
  </si>
  <si>
    <t>Please contact Matthew Schoenhardt, Stantec, Strategic Management</t>
  </si>
  <si>
    <t xml:space="preserve">Email:  </t>
  </si>
  <si>
    <t>matthew.schoenhardt@stantec.com</t>
  </si>
  <si>
    <t>*** To add more rows, insert a new row above and copy the last row and paste it there</t>
  </si>
  <si>
    <t>Template 9: Risk Register</t>
  </si>
  <si>
    <t>Ministry of Advanced Education: Capital Asset Reference Guide</t>
  </si>
  <si>
    <t>Version 1.2    March 31, 2014</t>
  </si>
  <si>
    <t>Phone  (780) 969-2290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</si>
</sst>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#,##0_);[Red]\(&quot;$&quot;#,##0\)"/>
    <numFmt numFmtId="165" formatCode="_(* #,##0.00_);_(* \(#,##0.00\);_(* &quot;-&quot;??_);_(@_)"/>
    <numFmt numFmtId="166" formatCode="_-&quot;£&quot;* #,##0.00_-;\-&quot;£&quot;* #,##0.00_-;_-&quot;£&quot;* &quot;-&quot;??_-;_-@_-"/>
    <numFmt numFmtId="167" formatCode="0.0%"/>
    <numFmt numFmtId="168" formatCode="[$-409]d\-mmm\-yy;@"/>
    <numFmt numFmtId="169" formatCode="_(* #,##0.0_);_(* \(#,##0.0\);_(* &quot;-&quot;??_);_(@_)"/>
    <numFmt numFmtId="170" formatCode="[$-F800]dddd\,\ mmmm\ dd\,\ yyyy"/>
  </numFmts>
  <fonts count="14">
    <font>
      <sz val="10"/>
      <name val="Arial"/>
    </font>
    <font>
      <sz val="10"/>
      <name val="Arial"/>
      <family val="2"/>
    </font>
    <font>
      <sz val="16"/>
      <color indexed="9"/>
      <name val="Futura Std Book"/>
      <family val="2"/>
    </font>
    <font>
      <sz val="10"/>
      <color indexed="9"/>
      <name val="Futura Std Book"/>
      <family val="2"/>
    </font>
    <font>
      <sz val="10"/>
      <name val="Futura Std Book"/>
      <family val="2"/>
    </font>
    <font>
      <b/>
      <sz val="10"/>
      <name val="Futura Std Book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2"/>
      <name val="Futura Std Book"/>
      <family val="2"/>
    </font>
    <font>
      <sz val="10"/>
      <name val="Arial"/>
      <family val="2"/>
    </font>
    <font>
      <b/>
      <sz val="12"/>
      <color theme="0"/>
      <name val="Futura Std Book"/>
      <family val="2"/>
    </font>
    <font>
      <u/>
      <sz val="10"/>
      <color indexed="12"/>
      <name val="Arial"/>
      <family val="2"/>
    </font>
    <font>
      <b/>
      <sz val="12"/>
      <color theme="4" tint="-0.249977111117893"/>
      <name val="Arial"/>
      <family val="2"/>
    </font>
    <font>
      <b/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/>
    <xf numFmtId="0" fontId="4" fillId="0" borderId="0" xfId="0" applyFont="1" applyBorder="1"/>
    <xf numFmtId="0" fontId="5" fillId="0" borderId="0" xfId="0" applyFont="1" applyBorder="1"/>
    <xf numFmtId="0" fontId="2" fillId="2" borderId="0" xfId="0" applyFont="1" applyFill="1" applyBorder="1" applyAlignment="1">
      <alignment horizontal="left" indent="3"/>
    </xf>
    <xf numFmtId="0" fontId="4" fillId="0" borderId="1" xfId="0" applyFont="1" applyBorder="1" applyAlignment="1">
      <alignment horizontal="center"/>
    </xf>
    <xf numFmtId="0" fontId="3" fillId="2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2" borderId="0" xfId="0" applyFont="1" applyFill="1" applyBorder="1" applyAlignment="1">
      <alignment horizontal="left" indent="5"/>
    </xf>
    <xf numFmtId="0" fontId="5" fillId="0" borderId="0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9" fontId="4" fillId="0" borderId="0" xfId="5" applyFont="1" applyBorder="1"/>
    <xf numFmtId="0" fontId="4" fillId="0" borderId="0" xfId="0" applyFont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166" fontId="3" fillId="2" borderId="0" xfId="2" applyFont="1" applyFill="1" applyBorder="1" applyAlignment="1">
      <alignment wrapText="1"/>
    </xf>
    <xf numFmtId="166" fontId="4" fillId="0" borderId="2" xfId="2" applyFont="1" applyBorder="1" applyAlignment="1">
      <alignment wrapText="1"/>
    </xf>
    <xf numFmtId="166" fontId="4" fillId="0" borderId="0" xfId="2" applyFont="1" applyBorder="1" applyAlignment="1">
      <alignment wrapText="1"/>
    </xf>
    <xf numFmtId="9" fontId="3" fillId="2" borderId="0" xfId="5" applyFont="1" applyFill="1" applyBorder="1"/>
    <xf numFmtId="9" fontId="4" fillId="0" borderId="2" xfId="5" applyFont="1" applyBorder="1"/>
    <xf numFmtId="168" fontId="3" fillId="2" borderId="0" xfId="0" applyNumberFormat="1" applyFont="1" applyFill="1" applyBorder="1"/>
    <xf numFmtId="168" fontId="4" fillId="0" borderId="2" xfId="0" applyNumberFormat="1" applyFont="1" applyBorder="1"/>
    <xf numFmtId="168" fontId="4" fillId="0" borderId="0" xfId="0" applyNumberFormat="1" applyFont="1" applyBorder="1"/>
    <xf numFmtId="0" fontId="4" fillId="0" borderId="0" xfId="0" applyFont="1" applyFill="1" applyBorder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vertical="center"/>
    </xf>
    <xf numFmtId="9" fontId="4" fillId="0" borderId="1" xfId="5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 textRotation="90"/>
    </xf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5" xfId="0" applyBorder="1" applyAlignment="1">
      <alignment horizontal="right" vertical="center"/>
    </xf>
    <xf numFmtId="0" fontId="3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166" fontId="4" fillId="0" borderId="0" xfId="2" applyFont="1" applyBorder="1" applyAlignment="1">
      <alignment vertical="top" wrapText="1"/>
    </xf>
    <xf numFmtId="9" fontId="4" fillId="0" borderId="0" xfId="5" applyFont="1" applyBorder="1" applyAlignment="1">
      <alignment vertical="top" wrapText="1"/>
    </xf>
    <xf numFmtId="168" fontId="4" fillId="0" borderId="0" xfId="0" applyNumberFormat="1" applyFont="1" applyBorder="1" applyAlignment="1">
      <alignment vertical="top" wrapText="1"/>
    </xf>
    <xf numFmtId="0" fontId="4" fillId="0" borderId="0" xfId="0" applyFont="1" applyFill="1" applyBorder="1" applyAlignment="1">
      <alignment horizontal="center" wrapText="1"/>
    </xf>
    <xf numFmtId="169" fontId="4" fillId="0" borderId="1" xfId="1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top"/>
    </xf>
    <xf numFmtId="164" fontId="4" fillId="0" borderId="3" xfId="2" applyNumberFormat="1" applyFont="1" applyBorder="1" applyAlignment="1">
      <alignment vertical="top" wrapText="1"/>
    </xf>
    <xf numFmtId="168" fontId="4" fillId="0" borderId="3" xfId="0" applyNumberFormat="1" applyFont="1" applyBorder="1" applyAlignment="1">
      <alignment vertical="top" wrapText="1"/>
    </xf>
    <xf numFmtId="9" fontId="4" fillId="0" borderId="3" xfId="5" applyFont="1" applyBorder="1" applyAlignment="1">
      <alignment vertical="top" wrapText="1"/>
    </xf>
    <xf numFmtId="164" fontId="4" fillId="0" borderId="1" xfId="1" applyNumberFormat="1" applyFont="1" applyBorder="1" applyAlignment="1">
      <alignment vertical="center"/>
    </xf>
    <xf numFmtId="0" fontId="8" fillId="6" borderId="1" xfId="0" applyFont="1" applyFill="1" applyBorder="1" applyAlignment="1">
      <alignment horizontal="center" vertical="center" wrapText="1"/>
    </xf>
    <xf numFmtId="167" fontId="4" fillId="0" borderId="1" xfId="5" applyNumberFormat="1" applyFont="1" applyBorder="1" applyAlignment="1">
      <alignment horizontal="center" vertical="center"/>
    </xf>
    <xf numFmtId="0" fontId="3" fillId="7" borderId="0" xfId="0" applyFont="1" applyFill="1" applyBorder="1"/>
    <xf numFmtId="0" fontId="3" fillId="7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 wrapText="1"/>
    </xf>
    <xf numFmtId="0" fontId="2" fillId="7" borderId="0" xfId="0" applyFont="1" applyFill="1" applyBorder="1" applyAlignment="1"/>
    <xf numFmtId="0" fontId="3" fillId="7" borderId="0" xfId="0" applyFont="1" applyFill="1" applyBorder="1" applyAlignment="1">
      <alignment wrapText="1"/>
    </xf>
    <xf numFmtId="166" fontId="3" fillId="7" borderId="0" xfId="2" applyFont="1" applyFill="1" applyBorder="1" applyAlignment="1">
      <alignment wrapText="1"/>
    </xf>
    <xf numFmtId="168" fontId="3" fillId="7" borderId="0" xfId="0" applyNumberFormat="1" applyFont="1" applyFill="1" applyBorder="1"/>
    <xf numFmtId="0" fontId="3" fillId="7" borderId="2" xfId="0" applyFont="1" applyFill="1" applyBorder="1" applyAlignment="1">
      <alignment horizontal="right" vertical="center" wrapText="1"/>
    </xf>
    <xf numFmtId="0" fontId="5" fillId="8" borderId="6" xfId="0" applyFont="1" applyFill="1" applyBorder="1" applyAlignment="1">
      <alignment horizontal="center" textRotation="90" wrapText="1"/>
    </xf>
    <xf numFmtId="0" fontId="5" fillId="8" borderId="7" xfId="0" applyFont="1" applyFill="1" applyBorder="1" applyAlignment="1">
      <alignment horizontal="center" textRotation="90" wrapText="1"/>
    </xf>
    <xf numFmtId="0" fontId="5" fillId="8" borderId="7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textRotation="90" wrapText="1"/>
    </xf>
    <xf numFmtId="0" fontId="5" fillId="10" borderId="7" xfId="0" applyFont="1" applyFill="1" applyBorder="1" applyAlignment="1">
      <alignment horizontal="center" textRotation="90" wrapText="1"/>
    </xf>
    <xf numFmtId="0" fontId="5" fillId="10" borderId="7" xfId="0" applyFont="1" applyFill="1" applyBorder="1" applyAlignment="1">
      <alignment horizontal="center" vertical="center" wrapText="1"/>
    </xf>
    <xf numFmtId="168" fontId="5" fillId="10" borderId="7" xfId="0" applyNumberFormat="1" applyFont="1" applyFill="1" applyBorder="1" applyAlignment="1">
      <alignment horizontal="center" textRotation="90" wrapText="1"/>
    </xf>
    <xf numFmtId="168" fontId="5" fillId="11" borderId="7" xfId="0" applyNumberFormat="1" applyFont="1" applyFill="1" applyBorder="1" applyAlignment="1">
      <alignment horizontal="center" textRotation="90" wrapText="1"/>
    </xf>
    <xf numFmtId="0" fontId="5" fillId="11" borderId="7" xfId="0" applyFont="1" applyFill="1" applyBorder="1" applyAlignment="1">
      <alignment horizontal="center" vertical="center" wrapText="1"/>
    </xf>
    <xf numFmtId="166" fontId="3" fillId="7" borderId="0" xfId="2" applyFont="1" applyFill="1" applyBorder="1"/>
    <xf numFmtId="166" fontId="5" fillId="11" borderId="7" xfId="2" applyFont="1" applyFill="1" applyBorder="1" applyAlignment="1">
      <alignment horizontal="center" textRotation="90" wrapText="1"/>
    </xf>
    <xf numFmtId="0" fontId="4" fillId="0" borderId="3" xfId="0" applyFont="1" applyFill="1" applyBorder="1" applyAlignment="1">
      <alignment vertical="top"/>
    </xf>
    <xf numFmtId="0" fontId="4" fillId="0" borderId="3" xfId="0" applyFont="1" applyBorder="1" applyAlignment="1" applyProtection="1">
      <alignment vertical="top" wrapText="1"/>
      <protection locked="0"/>
    </xf>
    <xf numFmtId="164" fontId="4" fillId="0" borderId="3" xfId="2" applyNumberFormat="1" applyFont="1" applyBorder="1" applyAlignment="1" applyProtection="1">
      <alignment vertical="top" wrapText="1"/>
      <protection locked="0"/>
    </xf>
    <xf numFmtId="168" fontId="4" fillId="0" borderId="3" xfId="0" applyNumberFormat="1" applyFont="1" applyBorder="1" applyAlignment="1" applyProtection="1">
      <alignment vertical="top"/>
      <protection locked="0"/>
    </xf>
    <xf numFmtId="9" fontId="4" fillId="0" borderId="3" xfId="5" applyFont="1" applyBorder="1" applyAlignment="1" applyProtection="1">
      <alignment vertical="top"/>
      <protection locked="0"/>
    </xf>
    <xf numFmtId="0" fontId="5" fillId="0" borderId="0" xfId="0" applyFont="1" applyFill="1" applyBorder="1"/>
    <xf numFmtId="0" fontId="5" fillId="0" borderId="13" xfId="0" applyFont="1" applyFill="1" applyBorder="1"/>
    <xf numFmtId="0" fontId="4" fillId="0" borderId="13" xfId="0" applyFont="1" applyBorder="1"/>
    <xf numFmtId="0" fontId="4" fillId="0" borderId="13" xfId="0" applyFont="1" applyBorder="1" applyProtection="1">
      <protection locked="0"/>
    </xf>
    <xf numFmtId="0" fontId="4" fillId="0" borderId="0" xfId="0" applyFont="1" applyBorder="1" applyProtection="1">
      <protection locked="0"/>
    </xf>
    <xf numFmtId="164" fontId="4" fillId="4" borderId="0" xfId="2" applyNumberFormat="1" applyFont="1" applyFill="1" applyBorder="1" applyProtection="1">
      <protection locked="0"/>
    </xf>
    <xf numFmtId="0" fontId="4" fillId="4" borderId="0" xfId="0" applyFont="1" applyFill="1" applyBorder="1" applyProtection="1">
      <protection locked="0"/>
    </xf>
    <xf numFmtId="0" fontId="4" fillId="0" borderId="13" xfId="0" applyFont="1" applyFill="1" applyBorder="1" applyAlignment="1">
      <alignment horizontal="center" wrapText="1"/>
    </xf>
    <xf numFmtId="9" fontId="4" fillId="0" borderId="13" xfId="5" applyFont="1" applyBorder="1"/>
    <xf numFmtId="0" fontId="4" fillId="0" borderId="3" xfId="0" applyNumberFormat="1" applyFont="1" applyBorder="1" applyAlignment="1" applyProtection="1">
      <alignment vertical="top"/>
      <protection locked="0"/>
    </xf>
    <xf numFmtId="9" fontId="4" fillId="0" borderId="13" xfId="5" quotePrefix="1" applyFont="1" applyBorder="1"/>
    <xf numFmtId="0" fontId="4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166" fontId="4" fillId="0" borderId="0" xfId="2" applyFont="1" applyBorder="1" applyAlignment="1" applyProtection="1">
      <alignment wrapText="1"/>
      <protection locked="0"/>
    </xf>
    <xf numFmtId="168" fontId="4" fillId="0" borderId="0" xfId="0" applyNumberFormat="1" applyFont="1" applyBorder="1" applyProtection="1">
      <protection locked="0"/>
    </xf>
    <xf numFmtId="166" fontId="4" fillId="0" borderId="0" xfId="2" applyFont="1" applyBorder="1" applyProtection="1"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3" fillId="2" borderId="0" xfId="0" applyFont="1" applyFill="1" applyBorder="1" applyProtection="1">
      <protection locked="0"/>
    </xf>
    <xf numFmtId="0" fontId="4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11" fillId="0" borderId="0" xfId="3" applyFont="1" applyBorder="1" applyAlignment="1" applyProtection="1"/>
    <xf numFmtId="0" fontId="4" fillId="0" borderId="3" xfId="0" applyFont="1" applyBorder="1" applyAlignment="1" applyProtection="1">
      <alignment vertical="top"/>
      <protection locked="0"/>
    </xf>
    <xf numFmtId="0" fontId="5" fillId="12" borderId="7" xfId="0" applyNumberFormat="1" applyFont="1" applyFill="1" applyBorder="1" applyAlignment="1" applyProtection="1">
      <alignment horizontal="center" textRotation="90" wrapText="1"/>
      <protection locked="0"/>
    </xf>
    <xf numFmtId="0" fontId="12" fillId="0" borderId="0" xfId="0" applyFont="1" applyFill="1" applyAlignment="1" applyProtection="1">
      <alignment horizontal="left" indent="1"/>
      <protection locked="0"/>
    </xf>
    <xf numFmtId="0" fontId="13" fillId="0" borderId="0" xfId="0" applyFont="1" applyFill="1" applyAlignment="1" applyProtection="1">
      <alignment horizontal="left" indent="1"/>
      <protection locked="0"/>
    </xf>
    <xf numFmtId="167" fontId="4" fillId="0" borderId="1" xfId="5" applyNumberFormat="1" applyFont="1" applyBorder="1" applyAlignment="1">
      <alignment horizontal="left"/>
    </xf>
    <xf numFmtId="0" fontId="8" fillId="6" borderId="8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90"/>
    </xf>
    <xf numFmtId="0" fontId="10" fillId="7" borderId="12" xfId="0" applyFont="1" applyFill="1" applyBorder="1" applyAlignment="1">
      <alignment horizontal="left"/>
    </xf>
    <xf numFmtId="0" fontId="2" fillId="7" borderId="0" xfId="0" applyFont="1" applyFill="1" applyBorder="1" applyAlignment="1"/>
    <xf numFmtId="0" fontId="0" fillId="7" borderId="10" xfId="0" applyFill="1" applyBorder="1" applyAlignment="1"/>
    <xf numFmtId="0" fontId="0" fillId="7" borderId="0" xfId="0" applyFill="1" applyAlignment="1"/>
    <xf numFmtId="0" fontId="4" fillId="8" borderId="11" xfId="0" applyFont="1" applyFill="1" applyBorder="1" applyAlignment="1" applyProtection="1">
      <alignment horizontal="left" vertical="center"/>
      <protection locked="0"/>
    </xf>
    <xf numFmtId="0" fontId="4" fillId="8" borderId="0" xfId="0" applyFont="1" applyFill="1" applyBorder="1" applyAlignment="1" applyProtection="1">
      <alignment horizontal="left" vertical="center"/>
      <protection locked="0"/>
    </xf>
    <xf numFmtId="170" fontId="4" fillId="8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6">
    <cellStyle name="Comma" xfId="1" builtinId="3"/>
    <cellStyle name="Currency" xfId="2" builtinId="4"/>
    <cellStyle name="Hyperlink" xfId="3" builtinId="8"/>
    <cellStyle name="Normal" xfId="0" builtinId="0"/>
    <cellStyle name="Normal 2" xfId="4"/>
    <cellStyle name="Percent" xfId="5" builtinId="5"/>
  </cellStyles>
  <dxfs count="9"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17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7</xdr:row>
      <xdr:rowOff>0</xdr:rowOff>
    </xdr:from>
    <xdr:to>
      <xdr:col>8</xdr:col>
      <xdr:colOff>638175</xdr:colOff>
      <xdr:row>7</xdr:row>
      <xdr:rowOff>9525</xdr:rowOff>
    </xdr:to>
    <xdr:sp macro="" textlink="">
      <xdr:nvSpPr>
        <xdr:cNvPr id="52410" name="Line 6"/>
        <xdr:cNvSpPr>
          <a:spLocks noChangeShapeType="1"/>
        </xdr:cNvSpPr>
      </xdr:nvSpPr>
      <xdr:spPr bwMode="auto">
        <a:xfrm flipV="1">
          <a:off x="1514475" y="4133850"/>
          <a:ext cx="3019425" cy="95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9525</xdr:colOff>
      <xdr:row>2</xdr:row>
      <xdr:rowOff>19050</xdr:rowOff>
    </xdr:from>
    <xdr:to>
      <xdr:col>4</xdr:col>
      <xdr:colOff>19050</xdr:colOff>
      <xdr:row>6</xdr:row>
      <xdr:rowOff>628650</xdr:rowOff>
    </xdr:to>
    <xdr:sp macro="" textlink="">
      <xdr:nvSpPr>
        <xdr:cNvPr id="52411" name="Line 7"/>
        <xdr:cNvSpPr>
          <a:spLocks noChangeShapeType="1"/>
        </xdr:cNvSpPr>
      </xdr:nvSpPr>
      <xdr:spPr bwMode="auto">
        <a:xfrm rot="16200000" flipV="1">
          <a:off x="-100012" y="2509837"/>
          <a:ext cx="3200400" cy="95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9525</xdr:colOff>
      <xdr:row>6</xdr:row>
      <xdr:rowOff>609600</xdr:rowOff>
    </xdr:to>
    <xdr:sp macro="" textlink="">
      <xdr:nvSpPr>
        <xdr:cNvPr id="52412" name="Line 8"/>
        <xdr:cNvSpPr>
          <a:spLocks noChangeShapeType="1"/>
        </xdr:cNvSpPr>
      </xdr:nvSpPr>
      <xdr:spPr bwMode="auto">
        <a:xfrm rot="16200000" flipV="1">
          <a:off x="2938463" y="2490787"/>
          <a:ext cx="3200400" cy="95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9525</xdr:colOff>
      <xdr:row>2</xdr:row>
      <xdr:rowOff>19050</xdr:rowOff>
    </xdr:from>
    <xdr:to>
      <xdr:col>4</xdr:col>
      <xdr:colOff>19050</xdr:colOff>
      <xdr:row>6</xdr:row>
      <xdr:rowOff>628650</xdr:rowOff>
    </xdr:to>
    <xdr:sp macro="" textlink="">
      <xdr:nvSpPr>
        <xdr:cNvPr id="52413" name="Line 9"/>
        <xdr:cNvSpPr>
          <a:spLocks noChangeShapeType="1"/>
        </xdr:cNvSpPr>
      </xdr:nvSpPr>
      <xdr:spPr bwMode="auto">
        <a:xfrm rot="16200000" flipV="1">
          <a:off x="-100012" y="2509837"/>
          <a:ext cx="3200400" cy="95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19050</xdr:rowOff>
    </xdr:from>
    <xdr:to>
      <xdr:col>0</xdr:col>
      <xdr:colOff>542925</xdr:colOff>
      <xdr:row>0</xdr:row>
      <xdr:rowOff>485775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9050"/>
          <a:ext cx="485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tthew.schoenhardt@stantec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2"/>
  <sheetViews>
    <sheetView zoomScaleNormal="100" workbookViewId="0">
      <pane xSplit="1" ySplit="3" topLeftCell="B4" activePane="bottomRight" state="frozen"/>
      <selection activeCell="I9" sqref="I9"/>
      <selection pane="topRight" activeCell="I9" sqref="I9"/>
      <selection pane="bottomLeft" activeCell="I9" sqref="I9"/>
      <selection pane="bottomRight" activeCell="E32" sqref="E32"/>
    </sheetView>
  </sheetViews>
  <sheetFormatPr defaultColWidth="9.140625" defaultRowHeight="12.75"/>
  <cols>
    <col min="1" max="1" width="7.140625" style="3" customWidth="1"/>
    <col min="2" max="2" width="13.42578125" style="3" customWidth="1"/>
    <col min="3" max="3" width="9" style="3" customWidth="1"/>
    <col min="4" max="4" width="11.85546875" style="3" customWidth="1"/>
    <col min="5" max="6" width="17" style="8" customWidth="1"/>
    <col min="7" max="7" width="11.5703125" style="8" customWidth="1"/>
    <col min="8" max="8" width="14.5703125" style="8" customWidth="1"/>
    <col min="9" max="9" width="11.42578125" style="3" customWidth="1"/>
    <col min="10" max="10" width="10.140625" style="3" customWidth="1"/>
    <col min="11" max="11" width="20.5703125" style="3" customWidth="1"/>
    <col min="12" max="12" width="26.85546875" style="3" customWidth="1"/>
    <col min="13" max="13" width="12.42578125" style="3" customWidth="1"/>
    <col min="14" max="14" width="14.7109375" style="3" customWidth="1"/>
    <col min="15" max="15" width="24" style="15" customWidth="1"/>
    <col min="16" max="16" width="14.140625" style="15" customWidth="1"/>
    <col min="17" max="17" width="16.5703125" style="20" customWidth="1"/>
    <col min="18" max="18" width="17.42578125" style="20" customWidth="1"/>
    <col min="19" max="19" width="22.28515625" style="3" customWidth="1"/>
    <col min="20" max="20" width="22.28515625" style="14" customWidth="1"/>
    <col min="21" max="21" width="22.140625" style="25" customWidth="1"/>
    <col min="22" max="22" width="27" style="3" customWidth="1"/>
    <col min="23" max="23" width="15.85546875" style="3" customWidth="1"/>
    <col min="24" max="24" width="3.85546875" style="3" bestFit="1" customWidth="1"/>
    <col min="25" max="25" width="14.28515625" style="3" customWidth="1"/>
    <col min="26" max="16384" width="9.140625" style="3"/>
  </cols>
  <sheetData>
    <row r="1" spans="1:25" s="2" customFormat="1" ht="39" customHeight="1">
      <c r="B1" s="9" t="s">
        <v>105</v>
      </c>
      <c r="E1" s="7"/>
      <c r="F1" s="7"/>
      <c r="G1" s="7"/>
      <c r="H1" s="7"/>
      <c r="O1" s="16"/>
      <c r="P1" s="16"/>
      <c r="Q1" s="18"/>
      <c r="R1" s="18"/>
      <c r="T1" s="21"/>
      <c r="U1" s="23"/>
    </row>
    <row r="2" spans="1:25" ht="13.5" hidden="1" thickBot="1">
      <c r="A2" s="11" t="s">
        <v>21</v>
      </c>
      <c r="B2" s="11"/>
      <c r="C2" s="11"/>
      <c r="D2" s="11"/>
      <c r="E2" s="12"/>
      <c r="F2" s="12"/>
      <c r="G2" s="12"/>
      <c r="H2" s="12"/>
      <c r="I2" s="11"/>
      <c r="J2" s="11" t="s">
        <v>20</v>
      </c>
      <c r="K2" s="11"/>
      <c r="L2" s="11"/>
      <c r="M2" s="11" t="s">
        <v>27</v>
      </c>
      <c r="N2" s="11"/>
      <c r="O2" s="17"/>
      <c r="P2" s="17"/>
      <c r="Q2" s="19"/>
      <c r="R2" s="19"/>
      <c r="S2" s="11"/>
      <c r="T2" s="22"/>
      <c r="U2" s="24"/>
      <c r="V2" s="11"/>
      <c r="W2" s="11" t="s">
        <v>24</v>
      </c>
      <c r="X2" s="11"/>
      <c r="Y2" s="11"/>
    </row>
    <row r="3" spans="1:25" s="10" customFormat="1" ht="81.75" customHeight="1" thickBot="1">
      <c r="A3" s="69" t="str">
        <f>+'Risk Register'!A11</f>
        <v>Risk ID</v>
      </c>
      <c r="B3" s="70" t="str">
        <f>+'Risk Register'!B11</f>
        <v>Life Cycle</v>
      </c>
      <c r="C3" s="71" t="str">
        <f>+'Risk Register'!C11</f>
        <v>Risk Event</v>
      </c>
      <c r="D3" s="71" t="str">
        <f>+'Risk Register'!D11</f>
        <v>Trigger / Root Cause</v>
      </c>
      <c r="E3" s="71" t="str">
        <f>+'Risk Register'!E11</f>
        <v>Consequence on Project Performance</v>
      </c>
      <c r="F3" s="70" t="str">
        <f>+'Risk Register'!F11</f>
        <v>Notes</v>
      </c>
      <c r="G3" s="72" t="str">
        <f>+'Risk Register'!G11</f>
        <v>Risk Probability</v>
      </c>
      <c r="H3" s="72" t="str">
        <f>+'Risk Register'!H11</f>
        <v>Risk Impact</v>
      </c>
      <c r="I3" s="72" t="str">
        <f>+'Risk Register'!I11</f>
        <v>Risk Ranking</v>
      </c>
      <c r="J3" s="73" t="str">
        <f>+'Risk Register'!J11</f>
        <v>Status</v>
      </c>
      <c r="K3" s="73" t="str">
        <f>+'Risk Register'!K11</f>
        <v>Risk Owner</v>
      </c>
      <c r="L3" s="73" t="str">
        <f>+'Risk Register'!L11</f>
        <v>Owner Organization</v>
      </c>
      <c r="M3" s="74" t="str">
        <f>+'Risk Register'!M11</f>
        <v>Risk Response</v>
      </c>
      <c r="N3" s="74" t="str">
        <f>+'Risk Register'!N11</f>
        <v>Expected Results of Risk Response</v>
      </c>
      <c r="O3" s="75" t="str">
        <f>+'Risk Register'!O11</f>
        <v>Response Cost</v>
      </c>
      <c r="P3" s="76" t="str">
        <f>+'Risk Register'!P11</f>
        <v>Due Date of Risk Response</v>
      </c>
      <c r="Q3" s="79" t="str">
        <f>+'Risk Register'!Q11</f>
        <v>Response Percentage Complete</v>
      </c>
      <c r="R3" s="77" t="str">
        <f>+'Risk Register'!R11</f>
        <v>Notes on Risk Response (progress, effectiveness, other notes)</v>
      </c>
      <c r="S3" s="73" t="str">
        <f>+'Risk Register'!S11</f>
        <v>Probability with Risk Response</v>
      </c>
      <c r="T3" s="73" t="str">
        <f>+'Risk Register'!T11</f>
        <v>Impact with Risk Response</v>
      </c>
      <c r="U3" s="73" t="str">
        <f>+'Risk Register'!U11</f>
        <v>Risk Ranking with Risk Response</v>
      </c>
    </row>
    <row r="4" spans="1:25" s="8" customFormat="1" ht="89.25">
      <c r="A4" s="13" t="s">
        <v>108</v>
      </c>
      <c r="B4" s="13" t="s">
        <v>109</v>
      </c>
      <c r="C4" s="13" t="s">
        <v>110</v>
      </c>
      <c r="D4" s="13" t="s">
        <v>106</v>
      </c>
      <c r="E4" s="13" t="s">
        <v>111</v>
      </c>
      <c r="F4" s="13" t="s">
        <v>106</v>
      </c>
      <c r="G4" s="13" t="s">
        <v>117</v>
      </c>
      <c r="H4" s="13" t="s">
        <v>116</v>
      </c>
      <c r="I4" s="13" t="s">
        <v>121</v>
      </c>
      <c r="J4" s="13" t="s">
        <v>122</v>
      </c>
      <c r="K4" s="13" t="s">
        <v>140</v>
      </c>
      <c r="L4" s="13" t="s">
        <v>141</v>
      </c>
      <c r="M4" s="13" t="s">
        <v>107</v>
      </c>
      <c r="N4" s="13" t="s">
        <v>112</v>
      </c>
      <c r="O4" s="55" t="s">
        <v>103</v>
      </c>
      <c r="P4" s="56" t="s">
        <v>143</v>
      </c>
      <c r="Q4" s="57" t="s">
        <v>113</v>
      </c>
      <c r="R4" s="13" t="s">
        <v>104</v>
      </c>
      <c r="S4" s="13" t="s">
        <v>118</v>
      </c>
      <c r="T4" s="13" t="s">
        <v>119</v>
      </c>
      <c r="U4" s="13" t="s">
        <v>120</v>
      </c>
    </row>
    <row r="5" spans="1:25" s="8" customFormat="1">
      <c r="Q5" s="48"/>
      <c r="R5" s="49"/>
      <c r="S5" s="50"/>
    </row>
    <row r="6" spans="1:25">
      <c r="A6" s="3" t="s">
        <v>148</v>
      </c>
      <c r="Q6" s="15"/>
      <c r="R6" s="15"/>
      <c r="T6" s="3"/>
      <c r="U6" s="3"/>
    </row>
    <row r="7" spans="1:25">
      <c r="A7" s="3" t="s">
        <v>149</v>
      </c>
      <c r="Q7" s="15"/>
      <c r="R7" s="15"/>
      <c r="T7" s="3"/>
      <c r="U7" s="3"/>
    </row>
    <row r="8" spans="1:25">
      <c r="A8" s="3" t="s">
        <v>156</v>
      </c>
      <c r="Q8" s="15"/>
      <c r="R8" s="15"/>
      <c r="T8" s="3"/>
      <c r="U8" s="3"/>
    </row>
    <row r="9" spans="1:25">
      <c r="A9" s="3" t="s">
        <v>150</v>
      </c>
      <c r="B9" s="105" t="s">
        <v>151</v>
      </c>
      <c r="Q9" s="15"/>
      <c r="R9" s="15"/>
      <c r="T9" s="3"/>
      <c r="U9" s="3"/>
    </row>
    <row r="10" spans="1:25">
      <c r="Q10" s="15"/>
      <c r="R10" s="15"/>
      <c r="T10" s="3"/>
      <c r="U10" s="3"/>
    </row>
    <row r="11" spans="1:25">
      <c r="Q11" s="15"/>
      <c r="R11" s="15"/>
      <c r="T11" s="3"/>
      <c r="U11" s="3"/>
    </row>
    <row r="13" spans="1:25">
      <c r="Q13" s="15"/>
      <c r="R13" s="15"/>
      <c r="T13" s="3"/>
      <c r="U13" s="3"/>
    </row>
    <row r="14" spans="1:25">
      <c r="Q14" s="15"/>
      <c r="R14" s="15"/>
      <c r="T14" s="3"/>
      <c r="U14" s="3"/>
    </row>
    <row r="15" spans="1:25">
      <c r="Q15" s="15"/>
      <c r="R15" s="15"/>
      <c r="T15" s="3"/>
      <c r="U15" s="3"/>
    </row>
    <row r="16" spans="1:25">
      <c r="Q16" s="15"/>
      <c r="R16" s="15"/>
      <c r="T16" s="3"/>
      <c r="U16" s="3"/>
    </row>
    <row r="19" spans="17:21">
      <c r="Q19" s="15"/>
      <c r="R19" s="15"/>
      <c r="T19" s="3"/>
      <c r="U19" s="3"/>
    </row>
    <row r="20" spans="17:21">
      <c r="Q20" s="15"/>
      <c r="R20" s="15"/>
      <c r="T20" s="3"/>
      <c r="U20" s="3"/>
    </row>
    <row r="21" spans="17:21">
      <c r="Q21" s="15"/>
      <c r="R21" s="15"/>
      <c r="T21" s="3"/>
      <c r="U21" s="3"/>
    </row>
    <row r="22" spans="17:21">
      <c r="Q22" s="15"/>
      <c r="R22" s="15"/>
      <c r="T22" s="3"/>
      <c r="U22" s="3"/>
    </row>
    <row r="23" spans="17:21">
      <c r="Q23" s="15"/>
      <c r="R23" s="15"/>
      <c r="T23" s="3"/>
      <c r="U23" s="3"/>
    </row>
    <row r="24" spans="17:21">
      <c r="Q24" s="15"/>
      <c r="R24" s="15"/>
      <c r="T24" s="3"/>
      <c r="U24" s="3"/>
    </row>
    <row r="25" spans="17:21">
      <c r="Q25" s="15"/>
      <c r="R25" s="15"/>
      <c r="T25" s="3"/>
      <c r="U25" s="3"/>
    </row>
    <row r="26" spans="17:21">
      <c r="Q26" s="15"/>
      <c r="R26" s="15"/>
      <c r="T26" s="3"/>
      <c r="U26" s="3"/>
    </row>
    <row r="27" spans="17:21">
      <c r="Q27" s="15"/>
      <c r="R27" s="15"/>
      <c r="T27" s="3"/>
      <c r="U27" s="3"/>
    </row>
    <row r="28" spans="17:21">
      <c r="Q28" s="15"/>
      <c r="R28" s="15"/>
      <c r="T28" s="3"/>
      <c r="U28" s="3"/>
    </row>
    <row r="29" spans="17:21">
      <c r="Q29" s="15"/>
      <c r="R29" s="15"/>
      <c r="T29" s="3"/>
      <c r="U29" s="3"/>
    </row>
    <row r="30" spans="17:21">
      <c r="Q30" s="15"/>
      <c r="R30" s="15"/>
      <c r="T30" s="3"/>
      <c r="U30" s="3"/>
    </row>
    <row r="31" spans="17:21">
      <c r="Q31" s="15"/>
      <c r="R31" s="15"/>
      <c r="T31" s="3"/>
      <c r="U31" s="3"/>
    </row>
    <row r="32" spans="17:21">
      <c r="Q32" s="15"/>
      <c r="R32" s="15"/>
      <c r="T32" s="3"/>
      <c r="U32" s="3"/>
    </row>
    <row r="33" spans="17:21">
      <c r="Q33" s="15"/>
      <c r="R33" s="15"/>
      <c r="T33" s="3"/>
      <c r="U33" s="3"/>
    </row>
    <row r="34" spans="17:21">
      <c r="Q34" s="15"/>
      <c r="R34" s="15"/>
      <c r="T34" s="3"/>
      <c r="U34" s="3"/>
    </row>
    <row r="35" spans="17:21">
      <c r="Q35" s="15"/>
      <c r="R35" s="15"/>
      <c r="T35" s="3"/>
      <c r="U35" s="3"/>
    </row>
    <row r="36" spans="17:21">
      <c r="Q36" s="15"/>
      <c r="R36" s="15"/>
      <c r="T36" s="3"/>
      <c r="U36" s="3"/>
    </row>
    <row r="37" spans="17:21">
      <c r="Q37" s="15"/>
      <c r="R37" s="15"/>
      <c r="T37" s="3"/>
      <c r="U37" s="3"/>
    </row>
    <row r="38" spans="17:21">
      <c r="Q38" s="15"/>
      <c r="R38" s="15"/>
      <c r="T38" s="3"/>
      <c r="U38" s="3"/>
    </row>
    <row r="39" spans="17:21">
      <c r="Q39" s="15"/>
      <c r="R39" s="15"/>
      <c r="T39" s="3"/>
      <c r="U39" s="3"/>
    </row>
    <row r="40" spans="17:21">
      <c r="Q40" s="15"/>
      <c r="R40" s="15"/>
      <c r="T40" s="3"/>
      <c r="U40" s="3"/>
    </row>
    <row r="41" spans="17:21">
      <c r="Q41" s="15"/>
      <c r="R41" s="15"/>
      <c r="T41" s="3"/>
      <c r="U41" s="3"/>
    </row>
    <row r="42" spans="17:21">
      <c r="Q42" s="15"/>
      <c r="R42" s="15"/>
      <c r="T42" s="3"/>
      <c r="U42" s="3"/>
    </row>
    <row r="43" spans="17:21">
      <c r="Q43" s="15"/>
      <c r="R43" s="15"/>
      <c r="T43" s="3"/>
      <c r="U43" s="3"/>
    </row>
    <row r="44" spans="17:21">
      <c r="Q44" s="15"/>
      <c r="R44" s="15"/>
      <c r="T44" s="3"/>
      <c r="U44" s="3"/>
    </row>
    <row r="45" spans="17:21">
      <c r="Q45" s="15"/>
      <c r="R45" s="15"/>
      <c r="T45" s="3"/>
      <c r="U45" s="3"/>
    </row>
    <row r="46" spans="17:21">
      <c r="Q46" s="15"/>
      <c r="R46" s="15"/>
      <c r="T46" s="3"/>
      <c r="U46" s="3"/>
    </row>
    <row r="47" spans="17:21">
      <c r="Q47" s="15"/>
      <c r="R47" s="15"/>
      <c r="T47" s="3"/>
      <c r="U47" s="3"/>
    </row>
    <row r="48" spans="17:21">
      <c r="Q48" s="15"/>
      <c r="R48" s="15"/>
      <c r="T48" s="3"/>
      <c r="U48" s="3"/>
    </row>
    <row r="49" spans="17:21">
      <c r="Q49" s="15"/>
      <c r="R49" s="15"/>
      <c r="T49" s="3"/>
      <c r="U49" s="3"/>
    </row>
    <row r="50" spans="17:21">
      <c r="Q50" s="15"/>
      <c r="R50" s="15"/>
      <c r="T50" s="3"/>
      <c r="U50" s="3"/>
    </row>
    <row r="51" spans="17:21">
      <c r="Q51" s="15"/>
      <c r="R51" s="15"/>
      <c r="T51" s="3"/>
      <c r="U51" s="3"/>
    </row>
    <row r="52" spans="17:21">
      <c r="Q52" s="15"/>
      <c r="R52" s="15"/>
      <c r="T52" s="3"/>
      <c r="U52" s="3"/>
    </row>
    <row r="54" spans="17:21">
      <c r="Q54" s="15"/>
      <c r="R54" s="15"/>
      <c r="T54" s="3"/>
      <c r="U54" s="3"/>
    </row>
    <row r="55" spans="17:21">
      <c r="Q55" s="15"/>
      <c r="R55" s="15"/>
      <c r="T55" s="3"/>
      <c r="U55" s="3"/>
    </row>
    <row r="56" spans="17:21">
      <c r="Q56" s="15"/>
      <c r="R56" s="15"/>
      <c r="T56" s="3"/>
      <c r="U56" s="3"/>
    </row>
    <row r="57" spans="17:21">
      <c r="Q57" s="15"/>
      <c r="R57" s="15"/>
      <c r="T57" s="3"/>
      <c r="U57" s="3"/>
    </row>
    <row r="58" spans="17:21">
      <c r="Q58" s="15"/>
      <c r="R58" s="15"/>
      <c r="T58" s="3"/>
      <c r="U58" s="3"/>
    </row>
    <row r="59" spans="17:21">
      <c r="Q59" s="15"/>
      <c r="R59" s="15"/>
      <c r="T59" s="3"/>
      <c r="U59" s="3"/>
    </row>
    <row r="60" spans="17:21">
      <c r="Q60" s="15"/>
      <c r="R60" s="15"/>
      <c r="T60" s="3"/>
      <c r="U60" s="3"/>
    </row>
    <row r="61" spans="17:21">
      <c r="Q61" s="15"/>
      <c r="R61" s="15"/>
      <c r="T61" s="3"/>
      <c r="U61" s="3"/>
    </row>
    <row r="62" spans="17:21">
      <c r="Q62" s="15"/>
      <c r="R62" s="15"/>
      <c r="T62" s="3"/>
      <c r="U62" s="3"/>
    </row>
    <row r="63" spans="17:21">
      <c r="Q63" s="15"/>
      <c r="R63" s="15"/>
      <c r="T63" s="3"/>
      <c r="U63" s="3"/>
    </row>
    <row r="64" spans="17:21">
      <c r="Q64" s="15"/>
      <c r="R64" s="15"/>
      <c r="T64" s="3"/>
      <c r="U64" s="3"/>
    </row>
    <row r="66" spans="17:21">
      <c r="Q66" s="15"/>
      <c r="R66" s="15"/>
      <c r="T66" s="3"/>
      <c r="U66" s="3"/>
    </row>
    <row r="67" spans="17:21">
      <c r="Q67" s="15"/>
      <c r="R67" s="15"/>
      <c r="T67" s="3"/>
      <c r="U67" s="3"/>
    </row>
    <row r="68" spans="17:21">
      <c r="Q68" s="15"/>
      <c r="R68" s="15"/>
      <c r="T68" s="3"/>
      <c r="U68" s="3"/>
    </row>
    <row r="69" spans="17:21">
      <c r="Q69" s="15"/>
      <c r="R69" s="15"/>
      <c r="T69" s="3"/>
      <c r="U69" s="3"/>
    </row>
    <row r="70" spans="17:21">
      <c r="Q70" s="15"/>
      <c r="R70" s="15"/>
      <c r="T70" s="3"/>
      <c r="U70" s="3"/>
    </row>
    <row r="71" spans="17:21">
      <c r="Q71" s="15"/>
      <c r="R71" s="15"/>
      <c r="T71" s="3"/>
      <c r="U71" s="3"/>
    </row>
    <row r="72" spans="17:21">
      <c r="Q72" s="15"/>
      <c r="R72" s="15"/>
      <c r="T72" s="3"/>
      <c r="U72" s="3"/>
    </row>
    <row r="73" spans="17:21">
      <c r="Q73" s="15"/>
      <c r="R73" s="15"/>
      <c r="T73" s="3"/>
      <c r="U73" s="3"/>
    </row>
    <row r="74" spans="17:21">
      <c r="Q74" s="15"/>
      <c r="R74" s="15"/>
      <c r="T74" s="3"/>
      <c r="U74" s="3"/>
    </row>
    <row r="75" spans="17:21">
      <c r="Q75" s="15"/>
      <c r="R75" s="15"/>
      <c r="T75" s="3"/>
      <c r="U75" s="3"/>
    </row>
    <row r="76" spans="17:21">
      <c r="Q76" s="15"/>
      <c r="R76" s="15"/>
      <c r="T76" s="3"/>
      <c r="U76" s="3"/>
    </row>
    <row r="77" spans="17:21">
      <c r="Q77" s="15"/>
      <c r="R77" s="15"/>
      <c r="T77" s="3"/>
      <c r="U77" s="3"/>
    </row>
    <row r="78" spans="17:21">
      <c r="Q78" s="15"/>
      <c r="R78" s="15"/>
      <c r="T78" s="3"/>
      <c r="U78" s="3"/>
    </row>
    <row r="79" spans="17:21">
      <c r="Q79" s="15"/>
      <c r="R79" s="15"/>
      <c r="T79" s="3"/>
      <c r="U79" s="3"/>
    </row>
    <row r="80" spans="17:21">
      <c r="Q80" s="15"/>
      <c r="R80" s="15"/>
      <c r="T80" s="3"/>
      <c r="U80" s="3"/>
    </row>
    <row r="81" spans="17:21">
      <c r="Q81" s="15"/>
      <c r="R81" s="15"/>
      <c r="T81" s="3"/>
      <c r="U81" s="3"/>
    </row>
    <row r="82" spans="17:21">
      <c r="Q82" s="15"/>
      <c r="R82" s="15"/>
      <c r="T82" s="3"/>
      <c r="U82" s="3"/>
    </row>
    <row r="83" spans="17:21">
      <c r="Q83" s="15"/>
      <c r="R83" s="15"/>
      <c r="T83" s="3"/>
      <c r="U83" s="3"/>
    </row>
    <row r="85" spans="17:21">
      <c r="Q85" s="15"/>
      <c r="R85" s="15"/>
      <c r="T85" s="3"/>
      <c r="U85" s="3"/>
    </row>
    <row r="87" spans="17:21">
      <c r="Q87" s="15"/>
      <c r="R87" s="15"/>
      <c r="T87" s="3"/>
      <c r="U87" s="3"/>
    </row>
    <row r="89" spans="17:21">
      <c r="Q89" s="15"/>
      <c r="R89" s="15"/>
      <c r="T89" s="3"/>
      <c r="U89" s="3"/>
    </row>
    <row r="90" spans="17:21">
      <c r="Q90" s="15"/>
      <c r="R90" s="15"/>
      <c r="T90" s="3"/>
      <c r="U90" s="3"/>
    </row>
    <row r="91" spans="17:21">
      <c r="Q91" s="15"/>
      <c r="R91" s="15"/>
      <c r="T91" s="3"/>
      <c r="U91" s="3"/>
    </row>
    <row r="92" spans="17:21">
      <c r="Q92" s="15"/>
      <c r="R92" s="15"/>
      <c r="T92" s="3"/>
      <c r="U92" s="3"/>
    </row>
    <row r="93" spans="17:21">
      <c r="Q93" s="15"/>
      <c r="R93" s="15"/>
      <c r="T93" s="3"/>
      <c r="U93" s="3"/>
    </row>
    <row r="94" spans="17:21">
      <c r="Q94" s="15"/>
      <c r="R94" s="15"/>
      <c r="T94" s="3"/>
      <c r="U94" s="3"/>
    </row>
    <row r="95" spans="17:21">
      <c r="Q95" s="15"/>
      <c r="R95" s="15"/>
      <c r="T95" s="3"/>
      <c r="U95" s="3"/>
    </row>
    <row r="96" spans="17:21">
      <c r="Q96" s="15"/>
      <c r="R96" s="15"/>
      <c r="T96" s="3"/>
      <c r="U96" s="3"/>
    </row>
    <row r="98" spans="17:21">
      <c r="Q98" s="15"/>
      <c r="R98" s="15"/>
      <c r="T98" s="3"/>
      <c r="U98" s="3"/>
    </row>
    <row r="100" spans="17:21">
      <c r="Q100" s="15"/>
      <c r="R100" s="15"/>
      <c r="T100" s="3"/>
      <c r="U100" s="3"/>
    </row>
    <row r="101" spans="17:21">
      <c r="Q101" s="15"/>
      <c r="R101" s="15"/>
      <c r="T101" s="3"/>
      <c r="U101" s="3"/>
    </row>
    <row r="102" spans="17:21">
      <c r="Q102" s="15"/>
      <c r="R102" s="15"/>
      <c r="T102" s="3"/>
      <c r="U102" s="3"/>
    </row>
    <row r="103" spans="17:21">
      <c r="Q103" s="15"/>
      <c r="R103" s="15"/>
      <c r="T103" s="3"/>
      <c r="U103" s="3"/>
    </row>
    <row r="104" spans="17:21">
      <c r="Q104" s="15"/>
      <c r="R104" s="15"/>
      <c r="T104" s="3"/>
      <c r="U104" s="3"/>
    </row>
    <row r="107" spans="17:21">
      <c r="Q107" s="15"/>
      <c r="R107" s="15"/>
      <c r="T107" s="3"/>
      <c r="U107" s="3"/>
    </row>
    <row r="108" spans="17:21">
      <c r="Q108" s="15"/>
      <c r="R108" s="15"/>
      <c r="T108" s="3"/>
      <c r="U108" s="3"/>
    </row>
    <row r="109" spans="17:21">
      <c r="Q109" s="15"/>
      <c r="R109" s="15"/>
      <c r="T109" s="3"/>
      <c r="U109" s="3"/>
    </row>
    <row r="110" spans="17:21">
      <c r="Q110" s="15"/>
      <c r="R110" s="15"/>
      <c r="T110" s="3"/>
      <c r="U110" s="3"/>
    </row>
    <row r="111" spans="17:21">
      <c r="Q111" s="15"/>
      <c r="R111" s="15"/>
      <c r="T111" s="3"/>
      <c r="U111" s="3"/>
    </row>
    <row r="113" spans="17:21">
      <c r="Q113" s="15"/>
      <c r="R113" s="15"/>
      <c r="T113" s="3"/>
      <c r="U113" s="3"/>
    </row>
    <row r="114" spans="17:21">
      <c r="Q114" s="15"/>
      <c r="R114" s="15"/>
      <c r="T114" s="3"/>
      <c r="U114" s="3"/>
    </row>
    <row r="115" spans="17:21">
      <c r="Q115" s="15"/>
      <c r="R115" s="15"/>
      <c r="T115" s="3"/>
      <c r="U115" s="3"/>
    </row>
    <row r="116" spans="17:21">
      <c r="Q116" s="15"/>
      <c r="R116" s="15"/>
      <c r="T116" s="3"/>
      <c r="U116" s="3"/>
    </row>
    <row r="118" spans="17:21">
      <c r="Q118" s="15"/>
      <c r="R118" s="15"/>
      <c r="T118" s="3"/>
      <c r="U118" s="3"/>
    </row>
    <row r="119" spans="17:21">
      <c r="Q119" s="15"/>
      <c r="R119" s="15"/>
      <c r="T119" s="3"/>
      <c r="U119" s="3"/>
    </row>
    <row r="121" spans="17:21">
      <c r="Q121" s="15"/>
      <c r="R121" s="15"/>
      <c r="T121" s="3"/>
      <c r="U121" s="3"/>
    </row>
    <row r="123" spans="17:21">
      <c r="Q123" s="15"/>
      <c r="R123" s="15"/>
      <c r="T123" s="3"/>
      <c r="U123" s="3"/>
    </row>
    <row r="124" spans="17:21">
      <c r="Q124" s="15"/>
      <c r="R124" s="15"/>
      <c r="T124" s="3"/>
      <c r="U124" s="3"/>
    </row>
    <row r="125" spans="17:21">
      <c r="Q125" s="15"/>
      <c r="R125" s="15"/>
      <c r="T125" s="3"/>
      <c r="U125" s="3"/>
    </row>
    <row r="126" spans="17:21">
      <c r="Q126" s="15"/>
      <c r="R126" s="15"/>
      <c r="T126" s="3"/>
      <c r="U126" s="3"/>
    </row>
    <row r="127" spans="17:21">
      <c r="Q127" s="15"/>
      <c r="R127" s="15"/>
      <c r="T127" s="3"/>
      <c r="U127" s="3"/>
    </row>
    <row r="128" spans="17:21">
      <c r="Q128" s="15"/>
      <c r="R128" s="15"/>
      <c r="T128" s="3"/>
      <c r="U128" s="3"/>
    </row>
    <row r="129" spans="17:21">
      <c r="Q129" s="15"/>
      <c r="R129" s="15"/>
      <c r="T129" s="3"/>
      <c r="U129" s="3"/>
    </row>
    <row r="130" spans="17:21">
      <c r="Q130" s="15"/>
      <c r="R130" s="15"/>
      <c r="T130" s="3"/>
      <c r="U130" s="3"/>
    </row>
    <row r="131" spans="17:21">
      <c r="Q131" s="15"/>
      <c r="R131" s="15"/>
      <c r="T131" s="3"/>
      <c r="U131" s="3"/>
    </row>
    <row r="132" spans="17:21">
      <c r="Q132" s="15"/>
      <c r="R132" s="15"/>
      <c r="T132" s="3"/>
      <c r="U132" s="3"/>
    </row>
    <row r="133" spans="17:21">
      <c r="Q133" s="15"/>
      <c r="R133" s="15"/>
      <c r="T133" s="3"/>
      <c r="U133" s="3"/>
    </row>
    <row r="134" spans="17:21">
      <c r="Q134" s="15"/>
      <c r="R134" s="15"/>
      <c r="T134" s="3"/>
      <c r="U134" s="3"/>
    </row>
    <row r="135" spans="17:21">
      <c r="Q135" s="15"/>
      <c r="R135" s="15"/>
      <c r="T135" s="3"/>
      <c r="U135" s="3"/>
    </row>
    <row r="136" spans="17:21">
      <c r="Q136" s="15"/>
      <c r="R136" s="15"/>
      <c r="T136" s="3"/>
      <c r="U136" s="3"/>
    </row>
    <row r="137" spans="17:21">
      <c r="Q137" s="15"/>
      <c r="R137" s="15"/>
      <c r="T137" s="3"/>
      <c r="U137" s="3"/>
    </row>
    <row r="138" spans="17:21">
      <c r="Q138" s="15"/>
      <c r="R138" s="15"/>
      <c r="T138" s="3"/>
      <c r="U138" s="3"/>
    </row>
    <row r="139" spans="17:21">
      <c r="Q139" s="15"/>
      <c r="R139" s="15"/>
      <c r="T139" s="3"/>
      <c r="U139" s="3"/>
    </row>
    <row r="140" spans="17:21">
      <c r="Q140" s="15"/>
      <c r="R140" s="15"/>
      <c r="T140" s="3"/>
      <c r="U140" s="3"/>
    </row>
    <row r="141" spans="17:21">
      <c r="Q141" s="15"/>
      <c r="R141" s="15"/>
      <c r="T141" s="3"/>
      <c r="U141" s="3"/>
    </row>
    <row r="142" spans="17:21">
      <c r="Q142" s="15"/>
      <c r="R142" s="15"/>
      <c r="T142" s="3"/>
      <c r="U142" s="3"/>
    </row>
    <row r="143" spans="17:21">
      <c r="Q143" s="15"/>
      <c r="R143" s="15"/>
      <c r="T143" s="3"/>
      <c r="U143" s="3"/>
    </row>
    <row r="144" spans="17:21">
      <c r="Q144" s="15"/>
      <c r="R144" s="15"/>
      <c r="T144" s="3"/>
      <c r="U144" s="3"/>
    </row>
    <row r="145" spans="17:21">
      <c r="Q145" s="15"/>
      <c r="R145" s="15"/>
      <c r="T145" s="3"/>
      <c r="U145" s="3"/>
    </row>
    <row r="146" spans="17:21">
      <c r="Q146" s="15"/>
      <c r="R146" s="15"/>
      <c r="T146" s="3"/>
      <c r="U146" s="3"/>
    </row>
    <row r="147" spans="17:21">
      <c r="Q147" s="15"/>
      <c r="R147" s="15"/>
      <c r="T147" s="3"/>
      <c r="U147" s="3"/>
    </row>
    <row r="148" spans="17:21">
      <c r="Q148" s="15"/>
      <c r="R148" s="15"/>
      <c r="T148" s="3"/>
      <c r="U148" s="3"/>
    </row>
    <row r="149" spans="17:21">
      <c r="Q149" s="15"/>
      <c r="R149" s="15"/>
      <c r="T149" s="3"/>
      <c r="U149" s="3"/>
    </row>
    <row r="150" spans="17:21">
      <c r="Q150" s="15"/>
      <c r="R150" s="15"/>
      <c r="T150" s="3"/>
      <c r="U150" s="3"/>
    </row>
    <row r="151" spans="17:21">
      <c r="Q151" s="15"/>
      <c r="R151" s="15"/>
      <c r="T151" s="3"/>
      <c r="U151" s="3"/>
    </row>
    <row r="152" spans="17:21">
      <c r="Q152" s="15"/>
      <c r="R152" s="15"/>
      <c r="T152" s="3"/>
      <c r="U152" s="3"/>
    </row>
    <row r="153" spans="17:21">
      <c r="Q153" s="15"/>
      <c r="R153" s="15"/>
      <c r="T153" s="3"/>
      <c r="U153" s="3"/>
    </row>
    <row r="154" spans="17:21">
      <c r="Q154" s="15"/>
      <c r="R154" s="15"/>
      <c r="T154" s="3"/>
      <c r="U154" s="3"/>
    </row>
    <row r="155" spans="17:21">
      <c r="Q155" s="15"/>
      <c r="R155" s="15"/>
      <c r="T155" s="3"/>
      <c r="U155" s="3"/>
    </row>
    <row r="156" spans="17:21">
      <c r="Q156" s="15"/>
      <c r="R156" s="15"/>
      <c r="T156" s="3"/>
      <c r="U156" s="3"/>
    </row>
    <row r="157" spans="17:21">
      <c r="Q157" s="15"/>
      <c r="R157" s="15"/>
      <c r="T157" s="3"/>
      <c r="U157" s="3"/>
    </row>
    <row r="158" spans="17:21">
      <c r="Q158" s="15"/>
      <c r="R158" s="15"/>
      <c r="T158" s="3"/>
      <c r="U158" s="3"/>
    </row>
    <row r="159" spans="17:21">
      <c r="Q159" s="15"/>
      <c r="R159" s="15"/>
      <c r="T159" s="3"/>
      <c r="U159" s="3"/>
    </row>
    <row r="161" spans="17:21">
      <c r="Q161" s="15"/>
      <c r="R161" s="15"/>
      <c r="T161" s="3"/>
      <c r="U161" s="3"/>
    </row>
    <row r="162" spans="17:21">
      <c r="Q162" s="15"/>
      <c r="R162" s="15"/>
      <c r="T162" s="3"/>
      <c r="U162" s="3"/>
    </row>
    <row r="163" spans="17:21">
      <c r="Q163" s="15"/>
      <c r="R163" s="15"/>
      <c r="T163" s="3"/>
      <c r="U163" s="3"/>
    </row>
    <row r="164" spans="17:21">
      <c r="Q164" s="15"/>
      <c r="R164" s="15"/>
      <c r="T164" s="3"/>
      <c r="U164" s="3"/>
    </row>
    <row r="165" spans="17:21">
      <c r="Q165" s="15"/>
      <c r="R165" s="15"/>
      <c r="T165" s="3"/>
      <c r="U165" s="3"/>
    </row>
    <row r="166" spans="17:21">
      <c r="Q166" s="15"/>
      <c r="R166" s="15"/>
      <c r="T166" s="3"/>
      <c r="U166" s="3"/>
    </row>
    <row r="167" spans="17:21">
      <c r="Q167" s="15"/>
      <c r="R167" s="15"/>
      <c r="T167" s="3"/>
      <c r="U167" s="3"/>
    </row>
    <row r="168" spans="17:21">
      <c r="Q168" s="15"/>
      <c r="R168" s="15"/>
      <c r="T168" s="3"/>
      <c r="U168" s="3"/>
    </row>
    <row r="169" spans="17:21">
      <c r="Q169" s="15"/>
      <c r="R169" s="15"/>
      <c r="T169" s="3"/>
      <c r="U169" s="3"/>
    </row>
    <row r="170" spans="17:21">
      <c r="Q170" s="15"/>
      <c r="R170" s="15"/>
      <c r="T170" s="3"/>
      <c r="U170" s="3"/>
    </row>
    <row r="171" spans="17:21">
      <c r="Q171" s="15"/>
      <c r="R171" s="15"/>
      <c r="T171" s="3"/>
      <c r="U171" s="3"/>
    </row>
    <row r="172" spans="17:21">
      <c r="Q172" s="15"/>
      <c r="R172" s="15"/>
      <c r="T172" s="3"/>
      <c r="U172" s="3"/>
    </row>
    <row r="173" spans="17:21">
      <c r="Q173" s="15"/>
      <c r="R173" s="15"/>
      <c r="T173" s="3"/>
      <c r="U173" s="3"/>
    </row>
    <row r="174" spans="17:21">
      <c r="Q174" s="15"/>
      <c r="R174" s="15"/>
      <c r="T174" s="3"/>
      <c r="U174" s="3"/>
    </row>
    <row r="175" spans="17:21">
      <c r="Q175" s="15"/>
      <c r="R175" s="15"/>
      <c r="T175" s="3"/>
      <c r="U175" s="3"/>
    </row>
    <row r="176" spans="17:21">
      <c r="Q176" s="15"/>
      <c r="R176" s="15"/>
      <c r="T176" s="3"/>
      <c r="U176" s="3"/>
    </row>
    <row r="177" spans="17:21">
      <c r="Q177" s="15"/>
      <c r="R177" s="15"/>
      <c r="T177" s="3"/>
      <c r="U177" s="3"/>
    </row>
    <row r="178" spans="17:21">
      <c r="Q178" s="15"/>
      <c r="R178" s="15"/>
      <c r="T178" s="3"/>
      <c r="U178" s="3"/>
    </row>
    <row r="179" spans="17:21">
      <c r="Q179" s="15"/>
      <c r="R179" s="15"/>
      <c r="T179" s="3"/>
      <c r="U179" s="3"/>
    </row>
    <row r="180" spans="17:21">
      <c r="Q180" s="15"/>
      <c r="R180" s="15"/>
      <c r="T180" s="3"/>
      <c r="U180" s="3"/>
    </row>
    <row r="182" spans="17:21">
      <c r="Q182" s="15"/>
      <c r="R182" s="15"/>
      <c r="T182" s="3"/>
      <c r="U182" s="3"/>
    </row>
    <row r="183" spans="17:21">
      <c r="Q183" s="15"/>
      <c r="R183" s="15"/>
      <c r="T183" s="3"/>
      <c r="U183" s="3"/>
    </row>
    <row r="184" spans="17:21">
      <c r="Q184" s="15"/>
      <c r="R184" s="15"/>
      <c r="T184" s="3"/>
      <c r="U184" s="3"/>
    </row>
    <row r="185" spans="17:21">
      <c r="Q185" s="15"/>
      <c r="R185" s="15"/>
      <c r="T185" s="3"/>
      <c r="U185" s="3"/>
    </row>
    <row r="186" spans="17:21">
      <c r="Q186" s="15"/>
      <c r="R186" s="15"/>
      <c r="T186" s="3"/>
      <c r="U186" s="3"/>
    </row>
    <row r="187" spans="17:21">
      <c r="Q187" s="15"/>
      <c r="R187" s="15"/>
      <c r="T187" s="3"/>
      <c r="U187" s="3"/>
    </row>
    <row r="188" spans="17:21">
      <c r="Q188" s="15"/>
      <c r="R188" s="15"/>
      <c r="T188" s="3"/>
      <c r="U188" s="3"/>
    </row>
    <row r="189" spans="17:21">
      <c r="Q189" s="15"/>
      <c r="R189" s="15"/>
      <c r="T189" s="3"/>
      <c r="U189" s="3"/>
    </row>
    <row r="190" spans="17:21">
      <c r="Q190" s="15"/>
      <c r="R190" s="15"/>
      <c r="T190" s="3"/>
      <c r="U190" s="3"/>
    </row>
    <row r="191" spans="17:21">
      <c r="Q191" s="15"/>
      <c r="R191" s="15"/>
      <c r="T191" s="3"/>
      <c r="U191" s="3"/>
    </row>
    <row r="192" spans="17:21">
      <c r="Q192" s="15"/>
      <c r="R192" s="15"/>
      <c r="T192" s="3"/>
      <c r="U192" s="3"/>
    </row>
    <row r="193" spans="17:21">
      <c r="Q193" s="15"/>
      <c r="R193" s="15"/>
      <c r="T193" s="3"/>
      <c r="U193" s="3"/>
    </row>
    <row r="194" spans="17:21">
      <c r="Q194" s="15"/>
      <c r="R194" s="15"/>
      <c r="T194" s="3"/>
      <c r="U194" s="3"/>
    </row>
    <row r="195" spans="17:21">
      <c r="Q195" s="15"/>
      <c r="R195" s="15"/>
      <c r="T195" s="3"/>
      <c r="U195" s="3"/>
    </row>
    <row r="196" spans="17:21">
      <c r="Q196" s="15"/>
      <c r="R196" s="15"/>
      <c r="T196" s="3"/>
      <c r="U196" s="3"/>
    </row>
    <row r="197" spans="17:21">
      <c r="Q197" s="15"/>
      <c r="R197" s="15"/>
      <c r="T197" s="3"/>
      <c r="U197" s="3"/>
    </row>
    <row r="198" spans="17:21">
      <c r="Q198" s="15"/>
      <c r="R198" s="15"/>
      <c r="T198" s="3"/>
      <c r="U198" s="3"/>
    </row>
    <row r="199" spans="17:21">
      <c r="Q199" s="15"/>
      <c r="R199" s="15"/>
      <c r="T199" s="3"/>
      <c r="U199" s="3"/>
    </row>
    <row r="200" spans="17:21">
      <c r="Q200" s="15"/>
      <c r="R200" s="15"/>
      <c r="T200" s="3"/>
      <c r="U200" s="3"/>
    </row>
    <row r="201" spans="17:21">
      <c r="Q201" s="15"/>
      <c r="R201" s="15"/>
      <c r="T201" s="3"/>
      <c r="U201" s="3"/>
    </row>
    <row r="202" spans="17:21">
      <c r="Q202" s="15"/>
      <c r="R202" s="15"/>
      <c r="T202" s="3"/>
      <c r="U202" s="3"/>
    </row>
  </sheetData>
  <sheetProtection password="CDA6" sheet="1" objects="1" scenarios="1"/>
  <phoneticPr fontId="0" type="noConversion"/>
  <conditionalFormatting sqref="L5 W5">
    <cfRule type="cellIs" dxfId="8" priority="1" stopIfTrue="1" operator="greaterThanOrEqual">
      <formula>16</formula>
    </cfRule>
    <cfRule type="cellIs" dxfId="7" priority="2" stopIfTrue="1" operator="greaterThanOrEqual">
      <formula>9</formula>
    </cfRule>
    <cfRule type="cellIs" dxfId="6" priority="3" stopIfTrue="1" operator="greaterThanOrEqual">
      <formula>4</formula>
    </cfRule>
  </conditionalFormatting>
  <dataValidations count="2">
    <dataValidation type="list" allowBlank="1" showInputMessage="1" showErrorMessage="1" sqref="C5">
      <formula1>RiskLifeCycle</formula1>
    </dataValidation>
    <dataValidation type="list" allowBlank="1" showInputMessage="1" showErrorMessage="1" sqref="D5">
      <formula1>RiskCatagory</formula1>
    </dataValidation>
  </dataValidations>
  <hyperlinks>
    <hyperlink ref="B9" r:id="rId1"/>
  </hyperlinks>
  <pageMargins left="0.511811023622047" right="0.511811023622047" top="0.43307086614173201" bottom="0.74803149606299202" header="0.23622047244094499" footer="0.23622047244094499"/>
  <pageSetup orientation="landscape" r:id="rId2"/>
  <headerFooter alignWithMargins="0">
    <oddHeader>&amp;R&amp;"Futura Std Book,Regular"Date: &amp;D  &amp;T</oddHeader>
    <oddFooter>&amp;C&amp;"Futura Std Book,Regular" Page &amp;P of &amp;N&amp;R&amp;"Futura Std Book,Regular"File:  &amp;F 
Tab: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F9"/>
  <sheetViews>
    <sheetView zoomScaleNormal="100" workbookViewId="0">
      <pane xSplit="1" ySplit="1" topLeftCell="B2" activePane="bottomRight" state="frozen"/>
      <selection activeCell="I9" sqref="I9"/>
      <selection pane="topRight" activeCell="I9" sqref="I9"/>
      <selection pane="bottomLeft" activeCell="I9" sqref="I9"/>
      <selection pane="bottomRight" activeCell="I9" sqref="I9"/>
    </sheetView>
  </sheetViews>
  <sheetFormatPr defaultColWidth="9.140625" defaultRowHeight="12.75"/>
  <cols>
    <col min="1" max="1" width="7.85546875" style="3" bestFit="1" customWidth="1"/>
    <col min="2" max="2" width="17.28515625" style="3" customWidth="1"/>
    <col min="3" max="3" width="6.28515625" style="3" bestFit="1" customWidth="1"/>
    <col min="4" max="4" width="12.140625" style="3" hidden="1" customWidth="1"/>
    <col min="5" max="5" width="7" style="3" bestFit="1" customWidth="1"/>
    <col min="6" max="6" width="52.5703125" style="15" bestFit="1" customWidth="1"/>
    <col min="7" max="7" width="15.42578125" style="3" bestFit="1" customWidth="1"/>
    <col min="8" max="16384" width="9.140625" style="3"/>
  </cols>
  <sheetData>
    <row r="1" spans="1:6" s="2" customFormat="1" ht="39" customHeight="1">
      <c r="B1" s="5" t="s">
        <v>114</v>
      </c>
      <c r="F1" s="16"/>
    </row>
    <row r="3" spans="1:6">
      <c r="B3" s="4" t="s">
        <v>18</v>
      </c>
    </row>
    <row r="4" spans="1:6" s="15" customFormat="1" ht="35.25" customHeight="1">
      <c r="A4" s="59" t="s">
        <v>115</v>
      </c>
      <c r="B4" s="59" t="s">
        <v>26</v>
      </c>
      <c r="C4" s="59" t="s">
        <v>35</v>
      </c>
      <c r="D4" s="59" t="s">
        <v>37</v>
      </c>
      <c r="E4" s="59" t="s">
        <v>36</v>
      </c>
      <c r="F4" s="59" t="s">
        <v>129</v>
      </c>
    </row>
    <row r="5" spans="1:6" ht="25.5">
      <c r="A5" s="28">
        <v>5</v>
      </c>
      <c r="B5" s="30" t="s">
        <v>13</v>
      </c>
      <c r="C5" s="29">
        <v>0.67</v>
      </c>
      <c r="D5" s="28"/>
      <c r="E5" s="29">
        <v>0.99</v>
      </c>
      <c r="F5" s="27" t="s">
        <v>0</v>
      </c>
    </row>
    <row r="6" spans="1:6" ht="38.25">
      <c r="A6" s="28">
        <v>4</v>
      </c>
      <c r="B6" s="30" t="s">
        <v>14</v>
      </c>
      <c r="C6" s="29">
        <v>0.33</v>
      </c>
      <c r="D6" s="28"/>
      <c r="E6" s="29">
        <v>0.67</v>
      </c>
      <c r="F6" s="27" t="s">
        <v>1</v>
      </c>
    </row>
    <row r="7" spans="1:6" ht="27" customHeight="1">
      <c r="A7" s="28">
        <v>3</v>
      </c>
      <c r="B7" s="30" t="s">
        <v>15</v>
      </c>
      <c r="C7" s="29">
        <v>0.15</v>
      </c>
      <c r="D7" s="28"/>
      <c r="E7" s="29">
        <v>0.33</v>
      </c>
      <c r="F7" s="27" t="s">
        <v>2</v>
      </c>
    </row>
    <row r="8" spans="1:6" ht="27" customHeight="1">
      <c r="A8" s="28">
        <v>2</v>
      </c>
      <c r="B8" s="30" t="s">
        <v>16</v>
      </c>
      <c r="C8" s="29">
        <v>0.05</v>
      </c>
      <c r="D8" s="28"/>
      <c r="E8" s="29">
        <v>0.15</v>
      </c>
      <c r="F8" s="27" t="s">
        <v>3</v>
      </c>
    </row>
    <row r="9" spans="1:6" ht="27" customHeight="1">
      <c r="A9" s="28">
        <v>1</v>
      </c>
      <c r="B9" s="30" t="s">
        <v>17</v>
      </c>
      <c r="C9" s="29">
        <v>0.01</v>
      </c>
      <c r="D9" s="28"/>
      <c r="E9" s="29">
        <v>0.05</v>
      </c>
      <c r="F9" s="27" t="s">
        <v>4</v>
      </c>
    </row>
  </sheetData>
  <sheetProtection password="CDA6" sheet="1"/>
  <phoneticPr fontId="0" type="noConversion"/>
  <pageMargins left="0.5" right="0.5" top="0.45" bottom="0.76" header="0.24" footer="0.25"/>
  <pageSetup orientation="landscape" r:id="rId1"/>
  <headerFooter alignWithMargins="0">
    <oddHeader>&amp;R&amp;"Futura Std Book,Regular"Date: &amp;D  &amp;T</oddHeader>
    <oddFooter>&amp;C&amp;"Futura Std Book,Regular" Page &amp;P of &amp;N&amp;R&amp;"Futura Std Book,Regular"File:  &amp;F 
Tab: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G25"/>
  <sheetViews>
    <sheetView zoomScaleNormal="100" workbookViewId="0">
      <pane xSplit="1" ySplit="1" topLeftCell="B2" activePane="bottomRight" state="frozen"/>
      <selection activeCell="I9" sqref="I9"/>
      <selection pane="topRight" activeCell="I9" sqref="I9"/>
      <selection pane="bottomLeft" activeCell="I9" sqref="I9"/>
      <selection pane="bottomRight" activeCell="I14" sqref="I14"/>
    </sheetView>
  </sheetViews>
  <sheetFormatPr defaultColWidth="9.140625" defaultRowHeight="12.75"/>
  <cols>
    <col min="1" max="1" width="7.5703125" style="3" customWidth="1"/>
    <col min="2" max="2" width="14.5703125" style="3" customWidth="1"/>
    <col min="3" max="3" width="9" style="3" customWidth="1"/>
    <col min="4" max="4" width="13.28515625" style="3" customWidth="1"/>
    <col min="5" max="5" width="14.28515625" style="3" hidden="1" customWidth="1"/>
    <col min="6" max="6" width="14.28515625" style="3" bestFit="1" customWidth="1"/>
    <col min="7" max="7" width="35.42578125" style="3" customWidth="1"/>
    <col min="8" max="16384" width="9.140625" style="3"/>
  </cols>
  <sheetData>
    <row r="1" spans="1:7" s="2" customFormat="1" ht="39" customHeight="1">
      <c r="B1" s="5" t="s">
        <v>34</v>
      </c>
    </row>
    <row r="3" spans="1:7">
      <c r="B3" s="4" t="s">
        <v>19</v>
      </c>
      <c r="D3" s="90">
        <v>10000000</v>
      </c>
      <c r="F3" s="3" t="s">
        <v>72</v>
      </c>
    </row>
    <row r="4" spans="1:7" ht="31.5">
      <c r="A4" s="59" t="s">
        <v>115</v>
      </c>
      <c r="B4" s="59" t="s">
        <v>26</v>
      </c>
      <c r="C4" s="59" t="s">
        <v>32</v>
      </c>
      <c r="D4" s="59" t="s">
        <v>22</v>
      </c>
      <c r="E4" s="59" t="s">
        <v>37</v>
      </c>
      <c r="F4" s="59" t="s">
        <v>23</v>
      </c>
      <c r="G4" s="59" t="s">
        <v>129</v>
      </c>
    </row>
    <row r="5" spans="1:7" ht="38.25">
      <c r="A5" s="30">
        <v>11</v>
      </c>
      <c r="B5" s="30" t="s">
        <v>9</v>
      </c>
      <c r="C5" s="60">
        <v>0.1</v>
      </c>
      <c r="D5" s="58">
        <f>$D$3*C5</f>
        <v>1000000</v>
      </c>
      <c r="E5" s="58"/>
      <c r="F5" s="58"/>
      <c r="G5" s="53" t="s">
        <v>89</v>
      </c>
    </row>
    <row r="6" spans="1:7" ht="38.25">
      <c r="A6" s="30">
        <v>7</v>
      </c>
      <c r="B6" s="30" t="s">
        <v>10</v>
      </c>
      <c r="C6" s="60">
        <v>7.4999999999999997E-2</v>
      </c>
      <c r="D6" s="58">
        <f>$D$3*C6</f>
        <v>750000</v>
      </c>
      <c r="E6" s="58"/>
      <c r="F6" s="58">
        <f>+C5*$D$3-1</f>
        <v>999999</v>
      </c>
      <c r="G6" s="53" t="s">
        <v>90</v>
      </c>
    </row>
    <row r="7" spans="1:7" ht="38.25">
      <c r="A7" s="30">
        <v>5</v>
      </c>
      <c r="B7" s="30" t="s">
        <v>65</v>
      </c>
      <c r="C7" s="60">
        <v>0.05</v>
      </c>
      <c r="D7" s="58">
        <f>$D$3*C7</f>
        <v>500000</v>
      </c>
      <c r="E7" s="58"/>
      <c r="F7" s="58">
        <f>+C6*$D$3-1</f>
        <v>749999</v>
      </c>
      <c r="G7" s="53" t="s">
        <v>91</v>
      </c>
    </row>
    <row r="8" spans="1:7" ht="25.5">
      <c r="A8" s="30">
        <v>2</v>
      </c>
      <c r="B8" s="30" t="s">
        <v>11</v>
      </c>
      <c r="C8" s="60">
        <v>0.02</v>
      </c>
      <c r="D8" s="58">
        <f>$D$3*C8</f>
        <v>200000</v>
      </c>
      <c r="E8" s="58"/>
      <c r="F8" s="58">
        <f>+C7*$D$3-1</f>
        <v>499999</v>
      </c>
      <c r="G8" s="53" t="s">
        <v>92</v>
      </c>
    </row>
    <row r="9" spans="1:7" ht="25.5">
      <c r="A9" s="30">
        <v>1</v>
      </c>
      <c r="B9" s="30" t="s">
        <v>12</v>
      </c>
      <c r="C9" s="60">
        <v>0.01</v>
      </c>
      <c r="D9" s="58">
        <v>0</v>
      </c>
      <c r="E9" s="58"/>
      <c r="F9" s="58">
        <f>+C8*$D$3-1</f>
        <v>199999</v>
      </c>
      <c r="G9" s="53" t="s">
        <v>92</v>
      </c>
    </row>
    <row r="11" spans="1:7">
      <c r="B11" s="4" t="s">
        <v>39</v>
      </c>
      <c r="D11" s="91">
        <v>100</v>
      </c>
      <c r="F11" s="3" t="s">
        <v>38</v>
      </c>
    </row>
    <row r="12" spans="1:7" ht="31.5">
      <c r="A12" s="59" t="s">
        <v>115</v>
      </c>
      <c r="B12" s="59" t="s">
        <v>26</v>
      </c>
      <c r="C12" s="59" t="s">
        <v>32</v>
      </c>
      <c r="D12" s="59" t="s">
        <v>22</v>
      </c>
      <c r="E12" s="59" t="s">
        <v>37</v>
      </c>
      <c r="F12" s="59" t="s">
        <v>23</v>
      </c>
      <c r="G12" s="59" t="s">
        <v>129</v>
      </c>
    </row>
    <row r="13" spans="1:7">
      <c r="A13" s="30">
        <v>11</v>
      </c>
      <c r="B13" s="30" t="s">
        <v>9</v>
      </c>
      <c r="C13" s="60">
        <v>0.1</v>
      </c>
      <c r="D13" s="52">
        <f>$D$11*C13</f>
        <v>10</v>
      </c>
      <c r="E13" s="52"/>
      <c r="F13" s="52"/>
      <c r="G13" s="53" t="s">
        <v>85</v>
      </c>
    </row>
    <row r="14" spans="1:7" ht="25.5">
      <c r="A14" s="30">
        <v>7</v>
      </c>
      <c r="B14" s="30" t="s">
        <v>10</v>
      </c>
      <c r="C14" s="60">
        <v>7.4999999999999997E-2</v>
      </c>
      <c r="D14" s="52">
        <f>$D$11*C14</f>
        <v>7.5</v>
      </c>
      <c r="E14" s="52"/>
      <c r="F14" s="52">
        <f>+C13*$D$11-0.1</f>
        <v>9.9</v>
      </c>
      <c r="G14" s="53" t="s">
        <v>86</v>
      </c>
    </row>
    <row r="15" spans="1:7">
      <c r="A15" s="30">
        <v>5</v>
      </c>
      <c r="B15" s="30" t="s">
        <v>65</v>
      </c>
      <c r="C15" s="60">
        <v>0.05</v>
      </c>
      <c r="D15" s="52">
        <f>$D$11*C15</f>
        <v>5</v>
      </c>
      <c r="E15" s="52"/>
      <c r="F15" s="52">
        <f>+C14*$D$11-0.1</f>
        <v>7.4</v>
      </c>
      <c r="G15" s="53" t="s">
        <v>93</v>
      </c>
    </row>
    <row r="16" spans="1:7" ht="25.5">
      <c r="A16" s="30">
        <v>2</v>
      </c>
      <c r="B16" s="30" t="s">
        <v>11</v>
      </c>
      <c r="C16" s="60">
        <v>0.02</v>
      </c>
      <c r="D16" s="52">
        <f>$D$11*C16</f>
        <v>2</v>
      </c>
      <c r="E16" s="52"/>
      <c r="F16" s="52">
        <f>+C15*$D$11-0.1</f>
        <v>4.9000000000000004</v>
      </c>
      <c r="G16" s="53" t="s">
        <v>88</v>
      </c>
    </row>
    <row r="17" spans="1:7">
      <c r="A17" s="30">
        <v>1</v>
      </c>
      <c r="B17" s="30" t="s">
        <v>12</v>
      </c>
      <c r="C17" s="60">
        <v>0.01</v>
      </c>
      <c r="D17" s="52"/>
      <c r="E17" s="52"/>
      <c r="F17" s="52">
        <f>+C16*$D$11-0.1</f>
        <v>1.9</v>
      </c>
      <c r="G17" s="53" t="s">
        <v>87</v>
      </c>
    </row>
    <row r="19" spans="1:7">
      <c r="B19" s="4" t="s">
        <v>62</v>
      </c>
      <c r="D19" s="26"/>
      <c r="E19" s="26"/>
      <c r="F19" s="26"/>
    </row>
    <row r="20" spans="1:7" ht="51.75" customHeight="1">
      <c r="A20" s="59" t="s">
        <v>115</v>
      </c>
      <c r="B20" s="59" t="s">
        <v>26</v>
      </c>
      <c r="C20" s="111" t="s">
        <v>129</v>
      </c>
      <c r="D20" s="112"/>
      <c r="E20" s="112"/>
      <c r="F20" s="112"/>
      <c r="G20" s="113"/>
    </row>
    <row r="21" spans="1:7">
      <c r="A21" s="30">
        <v>11</v>
      </c>
      <c r="B21" s="6" t="s">
        <v>9</v>
      </c>
      <c r="C21" s="110" t="s">
        <v>68</v>
      </c>
      <c r="D21" s="110"/>
      <c r="E21" s="110"/>
      <c r="F21" s="110"/>
      <c r="G21" s="110"/>
    </row>
    <row r="22" spans="1:7">
      <c r="A22" s="30">
        <v>7</v>
      </c>
      <c r="B22" s="6" t="s">
        <v>10</v>
      </c>
      <c r="C22" s="110" t="s">
        <v>63</v>
      </c>
      <c r="D22" s="110"/>
      <c r="E22" s="110"/>
      <c r="F22" s="110"/>
      <c r="G22" s="110"/>
    </row>
    <row r="23" spans="1:7">
      <c r="A23" s="30">
        <v>5</v>
      </c>
      <c r="B23" s="6" t="s">
        <v>65</v>
      </c>
      <c r="C23" s="110" t="s">
        <v>69</v>
      </c>
      <c r="D23" s="110"/>
      <c r="E23" s="110"/>
      <c r="F23" s="110"/>
      <c r="G23" s="110"/>
    </row>
    <row r="24" spans="1:7">
      <c r="A24" s="30">
        <v>2</v>
      </c>
      <c r="B24" s="6" t="s">
        <v>11</v>
      </c>
      <c r="C24" s="110" t="s">
        <v>70</v>
      </c>
      <c r="D24" s="110"/>
      <c r="E24" s="110"/>
      <c r="F24" s="110"/>
      <c r="G24" s="110"/>
    </row>
    <row r="25" spans="1:7">
      <c r="A25" s="30">
        <v>1</v>
      </c>
      <c r="B25" s="6" t="s">
        <v>12</v>
      </c>
      <c r="C25" s="110" t="s">
        <v>71</v>
      </c>
      <c r="D25" s="110"/>
      <c r="E25" s="110"/>
      <c r="F25" s="110"/>
      <c r="G25" s="110"/>
    </row>
  </sheetData>
  <sheetProtection password="CDA6" sheet="1" objects="1" scenarios="1"/>
  <mergeCells count="6">
    <mergeCell ref="C25:G25"/>
    <mergeCell ref="C20:G20"/>
    <mergeCell ref="C21:G21"/>
    <mergeCell ref="C22:G22"/>
    <mergeCell ref="C23:G23"/>
    <mergeCell ref="C24:G24"/>
  </mergeCells>
  <phoneticPr fontId="0" type="noConversion"/>
  <dataValidations count="2">
    <dataValidation type="decimal" operator="greaterThan" allowBlank="1" showInputMessage="1" showErrorMessage="1" sqref="D3">
      <formula1>0</formula1>
    </dataValidation>
    <dataValidation type="decimal" operator="greaterThan" allowBlank="1" showInputMessage="1" showErrorMessage="1" sqref="D11">
      <formula1>0</formula1>
    </dataValidation>
  </dataValidations>
  <pageMargins left="0.5" right="0.5" top="0.45" bottom="0.76" header="0.24" footer="0.25"/>
  <pageSetup orientation="landscape" r:id="rId1"/>
  <headerFooter alignWithMargins="0">
    <oddHeader>&amp;R&amp;"Futura Std Book,Regular"Date: &amp;D  &amp;T</oddHeader>
    <oddFooter>&amp;C&amp;"Futura Std Book,Regular" Page &amp;P of &amp;N&amp;R&amp;"Futura Std Book,Regular"File:  &amp;F 
Tab:  &amp;A</oddFooter>
  </headerFooter>
  <rowBreaks count="1" manualBreakCount="1">
    <brk id="1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K14"/>
  <sheetViews>
    <sheetView zoomScaleNormal="100" workbookViewId="0">
      <pane xSplit="2" ySplit="1" topLeftCell="C2" activePane="bottomRight" state="frozen"/>
      <selection activeCell="I9" sqref="I9"/>
      <selection pane="topRight" activeCell="I9" sqref="I9"/>
      <selection pane="bottomLeft" activeCell="I9" sqref="I9"/>
      <selection pane="bottomRight" activeCell="I9" sqref="I9"/>
    </sheetView>
  </sheetViews>
  <sheetFormatPr defaultColWidth="9.140625" defaultRowHeight="12.75"/>
  <cols>
    <col min="1" max="1" width="3.28515625" style="3" bestFit="1" customWidth="1"/>
    <col min="2" max="2" width="3.85546875" style="3" customWidth="1"/>
    <col min="3" max="3" width="11.42578125" style="3" bestFit="1" customWidth="1"/>
    <col min="4" max="4" width="3.7109375" style="3" customWidth="1"/>
    <col min="5" max="9" width="9.140625" style="3"/>
    <col min="10" max="10" width="3.42578125" style="3" customWidth="1"/>
    <col min="11" max="11" width="11.42578125" style="47" bestFit="1" customWidth="1"/>
    <col min="12" max="12" width="12.140625" style="3" customWidth="1"/>
    <col min="13" max="16384" width="9.140625" style="3"/>
  </cols>
  <sheetData>
    <row r="1" spans="1:11" s="2" customFormat="1" ht="39" customHeight="1">
      <c r="C1" s="1" t="s">
        <v>64</v>
      </c>
      <c r="K1" s="42"/>
    </row>
    <row r="3" spans="1:11" ht="51" customHeight="1">
      <c r="A3" s="3">
        <v>11</v>
      </c>
      <c r="B3" s="114" t="s">
        <v>130</v>
      </c>
      <c r="C3" s="41" t="s">
        <v>9</v>
      </c>
      <c r="D3" s="116" t="s">
        <v>94</v>
      </c>
      <c r="E3" s="34">
        <f>+$A3*E$11</f>
        <v>11</v>
      </c>
      <c r="F3" s="34">
        <f t="shared" ref="F3:I7" si="0">+$A3*F$11</f>
        <v>22</v>
      </c>
      <c r="G3" s="34">
        <f t="shared" si="0"/>
        <v>33</v>
      </c>
      <c r="H3" s="34">
        <f t="shared" si="0"/>
        <v>44</v>
      </c>
      <c r="I3" s="34">
        <f t="shared" si="0"/>
        <v>55</v>
      </c>
      <c r="J3" s="116" t="s">
        <v>94</v>
      </c>
      <c r="K3" s="44" t="s">
        <v>9</v>
      </c>
    </row>
    <row r="4" spans="1:11" ht="51" customHeight="1">
      <c r="A4" s="3">
        <v>7</v>
      </c>
      <c r="B4" s="114"/>
      <c r="C4" s="41" t="s">
        <v>10</v>
      </c>
      <c r="D4" s="116"/>
      <c r="E4" s="35">
        <f>+$A4*E$11</f>
        <v>7</v>
      </c>
      <c r="F4" s="34">
        <f t="shared" si="0"/>
        <v>14</v>
      </c>
      <c r="G4" s="34">
        <f t="shared" si="0"/>
        <v>21</v>
      </c>
      <c r="H4" s="34">
        <f t="shared" si="0"/>
        <v>28</v>
      </c>
      <c r="I4" s="34">
        <f t="shared" si="0"/>
        <v>35</v>
      </c>
      <c r="J4" s="116"/>
      <c r="K4" s="44" t="s">
        <v>10</v>
      </c>
    </row>
    <row r="5" spans="1:11" ht="51" customHeight="1">
      <c r="A5" s="3">
        <v>5</v>
      </c>
      <c r="B5" s="114"/>
      <c r="C5" s="41" t="s">
        <v>65</v>
      </c>
      <c r="D5" s="116"/>
      <c r="E5" s="35">
        <f>+$A5*E$11</f>
        <v>5</v>
      </c>
      <c r="F5" s="35">
        <f t="shared" si="0"/>
        <v>10</v>
      </c>
      <c r="G5" s="35">
        <f t="shared" si="0"/>
        <v>15</v>
      </c>
      <c r="H5" s="34">
        <f t="shared" si="0"/>
        <v>20</v>
      </c>
      <c r="I5" s="34">
        <f t="shared" si="0"/>
        <v>25</v>
      </c>
      <c r="J5" s="116"/>
      <c r="K5" s="44" t="s">
        <v>65</v>
      </c>
    </row>
    <row r="6" spans="1:11" ht="51" customHeight="1">
      <c r="A6" s="3">
        <v>2</v>
      </c>
      <c r="B6" s="114"/>
      <c r="C6" s="41" t="s">
        <v>11</v>
      </c>
      <c r="D6" s="116"/>
      <c r="E6" s="36">
        <f>+$A6*E$11</f>
        <v>2</v>
      </c>
      <c r="F6" s="36">
        <f t="shared" si="0"/>
        <v>4</v>
      </c>
      <c r="G6" s="35">
        <f t="shared" si="0"/>
        <v>6</v>
      </c>
      <c r="H6" s="35">
        <f t="shared" si="0"/>
        <v>8</v>
      </c>
      <c r="I6" s="35">
        <f t="shared" si="0"/>
        <v>10</v>
      </c>
      <c r="J6" s="116"/>
      <c r="K6" s="44" t="s">
        <v>11</v>
      </c>
    </row>
    <row r="7" spans="1:11" ht="51" customHeight="1">
      <c r="A7" s="3">
        <v>1</v>
      </c>
      <c r="B7" s="114"/>
      <c r="C7" s="41" t="s">
        <v>12</v>
      </c>
      <c r="D7" s="116"/>
      <c r="E7" s="36">
        <f>+$A7*E$11</f>
        <v>1</v>
      </c>
      <c r="F7" s="36">
        <f t="shared" si="0"/>
        <v>2</v>
      </c>
      <c r="G7" s="36">
        <f t="shared" si="0"/>
        <v>3</v>
      </c>
      <c r="H7" s="36">
        <f t="shared" si="0"/>
        <v>4</v>
      </c>
      <c r="I7" s="35">
        <f t="shared" si="0"/>
        <v>5</v>
      </c>
      <c r="J7" s="116"/>
      <c r="K7" s="44" t="s">
        <v>12</v>
      </c>
    </row>
    <row r="8" spans="1:11">
      <c r="B8" s="32"/>
      <c r="C8" s="31"/>
      <c r="D8" s="33"/>
      <c r="E8" s="115" t="s">
        <v>66</v>
      </c>
      <c r="F8" s="115"/>
      <c r="G8" s="115"/>
      <c r="H8" s="115"/>
      <c r="I8" s="115"/>
      <c r="J8" s="33"/>
      <c r="K8" s="43"/>
    </row>
    <row r="9" spans="1:11" ht="25.5">
      <c r="B9" s="32"/>
      <c r="C9" s="31"/>
      <c r="D9" s="31"/>
      <c r="E9" s="38" t="s">
        <v>17</v>
      </c>
      <c r="F9" s="38" t="s">
        <v>16</v>
      </c>
      <c r="G9" s="38" t="s">
        <v>15</v>
      </c>
      <c r="H9" s="38" t="s">
        <v>14</v>
      </c>
      <c r="I9" s="39" t="s">
        <v>13</v>
      </c>
      <c r="J9" s="37"/>
      <c r="K9" s="43"/>
    </row>
    <row r="10" spans="1:11">
      <c r="B10" s="32"/>
      <c r="C10" s="32"/>
      <c r="D10" s="32"/>
      <c r="E10" s="32" t="s">
        <v>40</v>
      </c>
      <c r="F10" s="32"/>
      <c r="G10" s="40" t="s">
        <v>67</v>
      </c>
      <c r="H10" s="32"/>
      <c r="I10" s="32"/>
      <c r="J10" s="32"/>
      <c r="K10" s="45"/>
    </row>
    <row r="11" spans="1:11">
      <c r="B11"/>
      <c r="C11"/>
      <c r="D11"/>
      <c r="E11">
        <v>1</v>
      </c>
      <c r="F11">
        <v>2</v>
      </c>
      <c r="G11">
        <v>3</v>
      </c>
      <c r="H11">
        <v>4</v>
      </c>
      <c r="I11">
        <v>5</v>
      </c>
      <c r="J11"/>
      <c r="K11" s="46"/>
    </row>
    <row r="14" spans="1:11" hidden="1">
      <c r="E14" s="29">
        <v>0.01</v>
      </c>
      <c r="F14" s="29">
        <v>0.05</v>
      </c>
      <c r="G14" s="29">
        <v>0.15</v>
      </c>
      <c r="H14" s="29">
        <v>0.33</v>
      </c>
      <c r="I14" s="29">
        <v>0.67</v>
      </c>
    </row>
  </sheetData>
  <sheetProtection password="CDA6" sheet="1"/>
  <mergeCells count="4">
    <mergeCell ref="B3:B7"/>
    <mergeCell ref="E8:I8"/>
    <mergeCell ref="D3:D7"/>
    <mergeCell ref="J3:J7"/>
  </mergeCells>
  <phoneticPr fontId="0" type="noConversion"/>
  <pageMargins left="0.5" right="0.5" top="0.45" bottom="0.76" header="0.24" footer="0.25"/>
  <pageSetup orientation="portrait" r:id="rId1"/>
  <headerFooter alignWithMargins="0">
    <oddHeader>&amp;R&amp;"Futura Std Book,Regular"Date: &amp;D  &amp;T</oddHeader>
    <oddFooter>&amp;C&amp;"Futura Std Book,Regular" Page &amp;P of &amp;N&amp;R&amp;"Futura Std Book,Regular"File:  &amp;F 
Tab:  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V29"/>
  <sheetViews>
    <sheetView tabSelected="1" zoomScale="70" zoomScaleNormal="70" workbookViewId="0">
      <pane xSplit="1" ySplit="11" topLeftCell="B12" activePane="bottomRight" state="frozen"/>
      <selection activeCell="I9" sqref="I9"/>
      <selection pane="topRight" activeCell="I9" sqref="I9"/>
      <selection pane="bottomLeft" activeCell="I9" sqref="I9"/>
      <selection pane="bottomRight" activeCell="C34" sqref="C34"/>
    </sheetView>
  </sheetViews>
  <sheetFormatPr defaultColWidth="9.140625" defaultRowHeight="12.75"/>
  <cols>
    <col min="1" max="1" width="4.85546875" style="89" customWidth="1"/>
    <col min="2" max="2" width="13.28515625" style="89" customWidth="1"/>
    <col min="3" max="3" width="22.5703125" style="96" customWidth="1"/>
    <col min="4" max="4" width="30.140625" style="96" customWidth="1"/>
    <col min="5" max="5" width="22.5703125" style="96" customWidth="1"/>
    <col min="6" max="6" width="10" style="96" customWidth="1"/>
    <col min="7" max="7" width="4.42578125" style="89" customWidth="1"/>
    <col min="8" max="8" width="4.28515625" style="89" customWidth="1"/>
    <col min="9" max="9" width="5.28515625" style="89" customWidth="1"/>
    <col min="10" max="10" width="11.85546875" style="89" customWidth="1"/>
    <col min="11" max="11" width="15.7109375" style="89" customWidth="1"/>
    <col min="12" max="12" width="8.7109375" style="89" bestFit="1" customWidth="1"/>
    <col min="13" max="13" width="19.7109375" style="97" customWidth="1"/>
    <col min="14" max="14" width="18" style="97" customWidth="1"/>
    <col min="15" max="15" width="9.7109375" style="98" customWidth="1"/>
    <col min="16" max="16" width="12.5703125" style="99" customWidth="1"/>
    <col min="17" max="17" width="8.42578125" style="100" customWidth="1"/>
    <col min="18" max="18" width="27" style="89" customWidth="1"/>
    <col min="19" max="19" width="8.28515625" style="89" customWidth="1"/>
    <col min="20" max="20" width="6.5703125" style="89" bestFit="1" customWidth="1"/>
    <col min="21" max="21" width="8.28515625" style="89" customWidth="1"/>
    <col min="22" max="22" width="3.85546875" style="89" hidden="1" customWidth="1"/>
    <col min="23" max="16384" width="9.140625" style="89"/>
  </cols>
  <sheetData>
    <row r="1" spans="1:22" ht="15.75">
      <c r="A1" s="108" t="s">
        <v>154</v>
      </c>
    </row>
    <row r="2" spans="1:22" ht="27.6" hidden="1" customHeight="1">
      <c r="A2" s="109"/>
    </row>
    <row r="3" spans="1:22" ht="15.75" hidden="1">
      <c r="A3" s="109"/>
    </row>
    <row r="4" spans="1:22" ht="15.75">
      <c r="A4" s="109" t="s">
        <v>153</v>
      </c>
      <c r="D4" s="96" t="s">
        <v>155</v>
      </c>
    </row>
    <row r="5" spans="1:22" ht="15.75">
      <c r="A5" s="109"/>
    </row>
    <row r="7" spans="1:22" s="102" customFormat="1" ht="15" customHeight="1">
      <c r="A7" s="61"/>
      <c r="B7" s="118" t="s">
        <v>61</v>
      </c>
      <c r="C7" s="119"/>
      <c r="D7" s="62" t="s">
        <v>126</v>
      </c>
      <c r="E7" s="121" t="s">
        <v>127</v>
      </c>
      <c r="F7" s="122"/>
      <c r="G7" s="122"/>
      <c r="H7" s="122"/>
      <c r="I7" s="122"/>
      <c r="J7" s="122"/>
      <c r="K7" s="122"/>
      <c r="L7" s="61"/>
      <c r="M7" s="65"/>
      <c r="N7" s="65"/>
      <c r="O7" s="66" t="s">
        <v>142</v>
      </c>
      <c r="P7" s="123">
        <f ca="1">NOW()</f>
        <v>42936.62661550926</v>
      </c>
      <c r="Q7" s="124"/>
      <c r="R7" s="125"/>
      <c r="S7" s="61"/>
      <c r="T7" s="61"/>
      <c r="U7" s="61"/>
    </row>
    <row r="8" spans="1:22" s="102" customFormat="1" ht="15" customHeight="1">
      <c r="A8" s="61"/>
      <c r="B8" s="120"/>
      <c r="C8" s="119"/>
      <c r="D8" s="63" t="s">
        <v>123</v>
      </c>
      <c r="E8" s="121" t="s">
        <v>124</v>
      </c>
      <c r="F8" s="122"/>
      <c r="G8" s="122"/>
      <c r="H8" s="122"/>
      <c r="I8" s="122"/>
      <c r="J8" s="122"/>
      <c r="K8" s="122"/>
      <c r="L8" s="61"/>
      <c r="M8" s="65"/>
      <c r="N8" s="65"/>
      <c r="O8" s="66"/>
      <c r="P8" s="67"/>
      <c r="Q8" s="78"/>
      <c r="R8" s="61"/>
      <c r="S8" s="61"/>
      <c r="T8" s="61"/>
      <c r="U8" s="61"/>
    </row>
    <row r="9" spans="1:22" s="102" customFormat="1" ht="15" customHeight="1">
      <c r="A9" s="61"/>
      <c r="B9" s="64"/>
      <c r="C9" s="61"/>
      <c r="D9" s="68" t="s">
        <v>125</v>
      </c>
      <c r="E9" s="121" t="s">
        <v>128</v>
      </c>
      <c r="F9" s="122"/>
      <c r="G9" s="122"/>
      <c r="H9" s="122"/>
      <c r="I9" s="122"/>
      <c r="J9" s="122"/>
      <c r="K9" s="122"/>
      <c r="L9" s="61"/>
      <c r="M9" s="65"/>
      <c r="N9" s="65"/>
      <c r="O9" s="66"/>
      <c r="P9" s="67"/>
      <c r="Q9" s="78"/>
      <c r="R9" s="61"/>
      <c r="S9" s="61"/>
      <c r="T9" s="61"/>
      <c r="U9" s="61"/>
    </row>
    <row r="10" spans="1:22" s="103" customFormat="1" ht="15.75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 t="s">
        <v>53</v>
      </c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</row>
    <row r="11" spans="1:22" s="104" customFormat="1" ht="81.75" customHeight="1" thickBot="1">
      <c r="A11" s="69" t="s">
        <v>28</v>
      </c>
      <c r="B11" s="70" t="s">
        <v>33</v>
      </c>
      <c r="C11" s="71" t="s">
        <v>29</v>
      </c>
      <c r="D11" s="71" t="s">
        <v>83</v>
      </c>
      <c r="E11" s="71" t="s">
        <v>84</v>
      </c>
      <c r="F11" s="70" t="s">
        <v>97</v>
      </c>
      <c r="G11" s="72" t="s">
        <v>59</v>
      </c>
      <c r="H11" s="72" t="s">
        <v>60</v>
      </c>
      <c r="I11" s="72" t="s">
        <v>131</v>
      </c>
      <c r="J11" s="73" t="s">
        <v>30</v>
      </c>
      <c r="K11" s="73" t="s">
        <v>25</v>
      </c>
      <c r="L11" s="73" t="s">
        <v>31</v>
      </c>
      <c r="M11" s="74" t="s">
        <v>53</v>
      </c>
      <c r="N11" s="74" t="s">
        <v>54</v>
      </c>
      <c r="O11" s="75" t="s">
        <v>95</v>
      </c>
      <c r="P11" s="76" t="s">
        <v>55</v>
      </c>
      <c r="Q11" s="79" t="s">
        <v>96</v>
      </c>
      <c r="R11" s="77" t="s">
        <v>56</v>
      </c>
      <c r="S11" s="73" t="s">
        <v>57</v>
      </c>
      <c r="T11" s="73" t="s">
        <v>58</v>
      </c>
      <c r="U11" s="73" t="s">
        <v>132</v>
      </c>
      <c r="V11" s="107" t="s">
        <v>144</v>
      </c>
    </row>
    <row r="12" spans="1:22" s="101" customFormat="1">
      <c r="A12" s="106"/>
      <c r="B12" s="81"/>
      <c r="C12" s="81"/>
      <c r="D12" s="81"/>
      <c r="E12" s="81"/>
      <c r="F12" s="81"/>
      <c r="G12" s="106"/>
      <c r="H12" s="106"/>
      <c r="I12" s="54">
        <f>+H12*G12</f>
        <v>0</v>
      </c>
      <c r="J12" s="81"/>
      <c r="K12" s="106"/>
      <c r="L12" s="54" t="e">
        <f>VLOOKUP(K12,Name_Organization_Table!$A$2:$B$10,2,FALSE)</f>
        <v>#N/A</v>
      </c>
      <c r="M12" s="81"/>
      <c r="N12" s="81"/>
      <c r="O12" s="82"/>
      <c r="P12" s="83"/>
      <c r="Q12" s="84"/>
      <c r="R12" s="81"/>
      <c r="S12" s="106"/>
      <c r="T12" s="106"/>
      <c r="U12" s="54">
        <f>+T12*S12</f>
        <v>0</v>
      </c>
      <c r="V12" s="94">
        <f ca="1">IF(AND(P12&gt;0,P12&lt;$P$7,J12&lt;&gt;"Risk Expired"),1,0)</f>
        <v>0</v>
      </c>
    </row>
    <row r="13" spans="1:22" s="101" customFormat="1">
      <c r="A13" s="106"/>
      <c r="B13" s="106"/>
      <c r="C13" s="81"/>
      <c r="D13" s="81"/>
      <c r="E13" s="81"/>
      <c r="F13" s="81"/>
      <c r="G13" s="106"/>
      <c r="H13" s="106"/>
      <c r="I13" s="54">
        <f>+H13*G13</f>
        <v>0</v>
      </c>
      <c r="J13" s="81"/>
      <c r="K13" s="106"/>
      <c r="L13" s="54" t="e">
        <f>VLOOKUP(K13,Name_Organization_Table!$A$2:$B$10,2,FALSE)</f>
        <v>#N/A</v>
      </c>
      <c r="M13" s="81"/>
      <c r="N13" s="81"/>
      <c r="O13" s="82"/>
      <c r="P13" s="83"/>
      <c r="Q13" s="84"/>
      <c r="R13" s="81"/>
      <c r="S13" s="106"/>
      <c r="T13" s="106"/>
      <c r="U13" s="54">
        <f t="shared" ref="U13:U28" si="0">+T13*S13</f>
        <v>0</v>
      </c>
      <c r="V13" s="94">
        <f t="shared" ref="V13:V28" ca="1" si="1">IF(AND(P13&gt;0,P13&lt;$P$7),1,0)</f>
        <v>0</v>
      </c>
    </row>
    <row r="14" spans="1:22" s="101" customFormat="1">
      <c r="A14" s="106"/>
      <c r="B14" s="106"/>
      <c r="C14" s="81"/>
      <c r="D14" s="81"/>
      <c r="E14" s="81"/>
      <c r="F14" s="81"/>
      <c r="G14" s="106"/>
      <c r="H14" s="106"/>
      <c r="I14" s="54">
        <f>+H14*G14</f>
        <v>0</v>
      </c>
      <c r="J14" s="81"/>
      <c r="K14" s="106"/>
      <c r="L14" s="54" t="e">
        <f>VLOOKUP(K14,Name_Organization_Table!$A$2:$B$10,2,FALSE)</f>
        <v>#N/A</v>
      </c>
      <c r="M14" s="81"/>
      <c r="N14" s="81"/>
      <c r="O14" s="82"/>
      <c r="P14" s="83"/>
      <c r="Q14" s="84"/>
      <c r="R14" s="81"/>
      <c r="S14" s="106"/>
      <c r="T14" s="106"/>
      <c r="U14" s="54">
        <f t="shared" si="0"/>
        <v>0</v>
      </c>
      <c r="V14" s="94">
        <f t="shared" ca="1" si="1"/>
        <v>0</v>
      </c>
    </row>
    <row r="15" spans="1:22" s="101" customFormat="1">
      <c r="A15" s="106"/>
      <c r="B15" s="106"/>
      <c r="C15" s="81"/>
      <c r="D15" s="81"/>
      <c r="E15" s="81"/>
      <c r="F15" s="81"/>
      <c r="G15" s="106"/>
      <c r="H15" s="106"/>
      <c r="I15" s="54">
        <f t="shared" ref="I15:I28" si="2">+H15*G15</f>
        <v>0</v>
      </c>
      <c r="J15" s="81"/>
      <c r="K15" s="106"/>
      <c r="L15" s="54" t="e">
        <f>VLOOKUP(K15,Name_Organization_Table!$A$2:$B$10,2,FALSE)</f>
        <v>#N/A</v>
      </c>
      <c r="M15" s="81"/>
      <c r="N15" s="81"/>
      <c r="O15" s="82"/>
      <c r="P15" s="83"/>
      <c r="Q15" s="84"/>
      <c r="R15" s="81"/>
      <c r="S15" s="106"/>
      <c r="T15" s="106"/>
      <c r="U15" s="54">
        <f t="shared" si="0"/>
        <v>0</v>
      </c>
      <c r="V15" s="94">
        <f t="shared" ca="1" si="1"/>
        <v>0</v>
      </c>
    </row>
    <row r="16" spans="1:22" s="101" customFormat="1">
      <c r="A16" s="106"/>
      <c r="B16" s="106"/>
      <c r="C16" s="81"/>
      <c r="D16" s="81"/>
      <c r="E16" s="81"/>
      <c r="F16" s="81"/>
      <c r="G16" s="106"/>
      <c r="H16" s="106"/>
      <c r="I16" s="80">
        <f t="shared" si="2"/>
        <v>0</v>
      </c>
      <c r="J16" s="81"/>
      <c r="K16" s="106"/>
      <c r="L16" s="54" t="e">
        <f>VLOOKUP(K16,Name_Organization_Table!$A$2:$B$10,2,FALSE)</f>
        <v>#N/A</v>
      </c>
      <c r="M16" s="81"/>
      <c r="N16" s="81"/>
      <c r="O16" s="82"/>
      <c r="P16" s="83"/>
      <c r="Q16" s="84"/>
      <c r="R16" s="81"/>
      <c r="S16" s="106"/>
      <c r="T16" s="106"/>
      <c r="U16" s="80">
        <f t="shared" si="0"/>
        <v>0</v>
      </c>
      <c r="V16" s="94">
        <f t="shared" ca="1" si="1"/>
        <v>0</v>
      </c>
    </row>
    <row r="17" spans="1:22" s="101" customFormat="1">
      <c r="A17" s="106"/>
      <c r="B17" s="106"/>
      <c r="C17" s="81"/>
      <c r="D17" s="81"/>
      <c r="E17" s="81"/>
      <c r="F17" s="81"/>
      <c r="G17" s="106"/>
      <c r="H17" s="106"/>
      <c r="I17" s="54">
        <f t="shared" si="2"/>
        <v>0</v>
      </c>
      <c r="J17" s="81"/>
      <c r="K17" s="106"/>
      <c r="L17" s="54" t="e">
        <f>VLOOKUP(K17,Name_Organization_Table!$A$2:$B$10,2,FALSE)</f>
        <v>#N/A</v>
      </c>
      <c r="M17" s="81"/>
      <c r="N17" s="81"/>
      <c r="O17" s="82"/>
      <c r="P17" s="83"/>
      <c r="Q17" s="84"/>
      <c r="R17" s="81"/>
      <c r="S17" s="106"/>
      <c r="T17" s="106"/>
      <c r="U17" s="54">
        <f t="shared" si="0"/>
        <v>0</v>
      </c>
      <c r="V17" s="94">
        <f t="shared" ca="1" si="1"/>
        <v>0</v>
      </c>
    </row>
    <row r="18" spans="1:22" s="101" customFormat="1">
      <c r="A18" s="106"/>
      <c r="B18" s="106"/>
      <c r="C18" s="81"/>
      <c r="D18" s="81"/>
      <c r="E18" s="81"/>
      <c r="F18" s="81"/>
      <c r="G18" s="106"/>
      <c r="H18" s="106"/>
      <c r="I18" s="54">
        <f t="shared" si="2"/>
        <v>0</v>
      </c>
      <c r="J18" s="81"/>
      <c r="K18" s="106"/>
      <c r="L18" s="54" t="e">
        <f>VLOOKUP(K18,Name_Organization_Table!$A$2:$B$10,2,FALSE)</f>
        <v>#N/A</v>
      </c>
      <c r="M18" s="81"/>
      <c r="N18" s="81"/>
      <c r="O18" s="82"/>
      <c r="P18" s="83"/>
      <c r="Q18" s="84"/>
      <c r="R18" s="81"/>
      <c r="S18" s="106"/>
      <c r="T18" s="106"/>
      <c r="U18" s="54">
        <f t="shared" si="0"/>
        <v>0</v>
      </c>
      <c r="V18" s="94">
        <f t="shared" ca="1" si="1"/>
        <v>0</v>
      </c>
    </row>
    <row r="19" spans="1:22" s="101" customFormat="1">
      <c r="A19" s="106"/>
      <c r="B19" s="106"/>
      <c r="C19" s="81"/>
      <c r="D19" s="81"/>
      <c r="E19" s="81"/>
      <c r="F19" s="81"/>
      <c r="G19" s="106"/>
      <c r="H19" s="106"/>
      <c r="I19" s="54">
        <f t="shared" si="2"/>
        <v>0</v>
      </c>
      <c r="J19" s="81"/>
      <c r="K19" s="106"/>
      <c r="L19" s="54" t="e">
        <f>VLOOKUP(K19,Name_Organization_Table!$A$2:$B$10,2,FALSE)</f>
        <v>#N/A</v>
      </c>
      <c r="M19" s="81"/>
      <c r="N19" s="81"/>
      <c r="O19" s="82"/>
      <c r="P19" s="83"/>
      <c r="Q19" s="84"/>
      <c r="R19" s="81"/>
      <c r="S19" s="106"/>
      <c r="T19" s="106"/>
      <c r="U19" s="54">
        <f t="shared" si="0"/>
        <v>0</v>
      </c>
      <c r="V19" s="94">
        <f t="shared" ca="1" si="1"/>
        <v>0</v>
      </c>
    </row>
    <row r="20" spans="1:22" s="101" customFormat="1">
      <c r="A20" s="106"/>
      <c r="B20" s="106"/>
      <c r="C20" s="81"/>
      <c r="D20" s="81"/>
      <c r="E20" s="81"/>
      <c r="F20" s="81"/>
      <c r="G20" s="106"/>
      <c r="H20" s="106"/>
      <c r="I20" s="54">
        <f t="shared" si="2"/>
        <v>0</v>
      </c>
      <c r="J20" s="81"/>
      <c r="K20" s="106"/>
      <c r="L20" s="54" t="e">
        <f>VLOOKUP(K20,Name_Organization_Table!$A$2:$B$10,2,FALSE)</f>
        <v>#N/A</v>
      </c>
      <c r="M20" s="81"/>
      <c r="N20" s="81"/>
      <c r="O20" s="82"/>
      <c r="P20" s="83"/>
      <c r="Q20" s="84"/>
      <c r="R20" s="81"/>
      <c r="S20" s="106"/>
      <c r="T20" s="106"/>
      <c r="U20" s="54">
        <f t="shared" si="0"/>
        <v>0</v>
      </c>
      <c r="V20" s="94">
        <f t="shared" ca="1" si="1"/>
        <v>0</v>
      </c>
    </row>
    <row r="21" spans="1:22" s="101" customFormat="1">
      <c r="A21" s="106"/>
      <c r="B21" s="106"/>
      <c r="C21" s="81"/>
      <c r="D21" s="81"/>
      <c r="E21" s="81"/>
      <c r="F21" s="81"/>
      <c r="G21" s="106"/>
      <c r="H21" s="106"/>
      <c r="I21" s="54">
        <f t="shared" si="2"/>
        <v>0</v>
      </c>
      <c r="J21" s="81"/>
      <c r="K21" s="106"/>
      <c r="L21" s="54" t="e">
        <f>VLOOKUP(K21,Name_Organization_Table!$A$2:$B$10,2,FALSE)</f>
        <v>#N/A</v>
      </c>
      <c r="M21" s="81"/>
      <c r="N21" s="81"/>
      <c r="O21" s="82"/>
      <c r="P21" s="83"/>
      <c r="Q21" s="84"/>
      <c r="R21" s="81"/>
      <c r="S21" s="106"/>
      <c r="T21" s="106"/>
      <c r="U21" s="54">
        <f t="shared" si="0"/>
        <v>0</v>
      </c>
      <c r="V21" s="94">
        <f t="shared" ca="1" si="1"/>
        <v>0</v>
      </c>
    </row>
    <row r="22" spans="1:22" s="101" customFormat="1">
      <c r="A22" s="106"/>
      <c r="B22" s="106"/>
      <c r="C22" s="81"/>
      <c r="D22" s="81"/>
      <c r="E22" s="81"/>
      <c r="F22" s="81"/>
      <c r="G22" s="106"/>
      <c r="H22" s="106"/>
      <c r="I22" s="54">
        <f t="shared" si="2"/>
        <v>0</v>
      </c>
      <c r="J22" s="81"/>
      <c r="K22" s="106"/>
      <c r="L22" s="54" t="e">
        <f>VLOOKUP(K22,Name_Organization_Table!$A$2:$B$10,2,FALSE)</f>
        <v>#N/A</v>
      </c>
      <c r="M22" s="81"/>
      <c r="N22" s="81"/>
      <c r="O22" s="82"/>
      <c r="P22" s="83"/>
      <c r="Q22" s="84"/>
      <c r="R22" s="81"/>
      <c r="S22" s="106"/>
      <c r="T22" s="106"/>
      <c r="U22" s="54">
        <f t="shared" si="0"/>
        <v>0</v>
      </c>
      <c r="V22" s="94">
        <f t="shared" ca="1" si="1"/>
        <v>0</v>
      </c>
    </row>
    <row r="23" spans="1:22" s="101" customFormat="1">
      <c r="A23" s="106"/>
      <c r="B23" s="106"/>
      <c r="C23" s="81"/>
      <c r="D23" s="81"/>
      <c r="E23" s="81"/>
      <c r="F23" s="81"/>
      <c r="G23" s="106"/>
      <c r="H23" s="106"/>
      <c r="I23" s="54">
        <f t="shared" si="2"/>
        <v>0</v>
      </c>
      <c r="J23" s="81"/>
      <c r="K23" s="106"/>
      <c r="L23" s="54" t="e">
        <f>VLOOKUP(K23,Name_Organization_Table!$A$2:$B$10,2,FALSE)</f>
        <v>#N/A</v>
      </c>
      <c r="M23" s="81"/>
      <c r="N23" s="81"/>
      <c r="O23" s="82"/>
      <c r="P23" s="83"/>
      <c r="Q23" s="84"/>
      <c r="R23" s="81"/>
      <c r="S23" s="106"/>
      <c r="T23" s="106"/>
      <c r="U23" s="54">
        <f t="shared" si="0"/>
        <v>0</v>
      </c>
      <c r="V23" s="94">
        <f t="shared" ca="1" si="1"/>
        <v>0</v>
      </c>
    </row>
    <row r="24" spans="1:22" s="101" customFormat="1">
      <c r="A24" s="106"/>
      <c r="B24" s="106"/>
      <c r="C24" s="81"/>
      <c r="D24" s="81"/>
      <c r="E24" s="81"/>
      <c r="F24" s="81"/>
      <c r="G24" s="106"/>
      <c r="H24" s="106"/>
      <c r="I24" s="54">
        <f t="shared" si="2"/>
        <v>0</v>
      </c>
      <c r="J24" s="81"/>
      <c r="K24" s="106"/>
      <c r="L24" s="54" t="e">
        <f>VLOOKUP(K24,Name_Organization_Table!$A$2:$B$10,2,FALSE)</f>
        <v>#N/A</v>
      </c>
      <c r="M24" s="81"/>
      <c r="N24" s="81"/>
      <c r="O24" s="82"/>
      <c r="P24" s="83"/>
      <c r="Q24" s="84"/>
      <c r="R24" s="81"/>
      <c r="S24" s="106"/>
      <c r="T24" s="106"/>
      <c r="U24" s="54">
        <f t="shared" si="0"/>
        <v>0</v>
      </c>
      <c r="V24" s="94">
        <f t="shared" ca="1" si="1"/>
        <v>0</v>
      </c>
    </row>
    <row r="25" spans="1:22" s="101" customFormat="1">
      <c r="A25" s="106"/>
      <c r="B25" s="106"/>
      <c r="C25" s="81"/>
      <c r="D25" s="81"/>
      <c r="E25" s="81"/>
      <c r="F25" s="81"/>
      <c r="G25" s="106"/>
      <c r="H25" s="106"/>
      <c r="I25" s="54">
        <f t="shared" si="2"/>
        <v>0</v>
      </c>
      <c r="J25" s="81"/>
      <c r="K25" s="106"/>
      <c r="L25" s="54" t="e">
        <f>VLOOKUP(K25,Name_Organization_Table!$A$2:$B$10,2,FALSE)</f>
        <v>#N/A</v>
      </c>
      <c r="M25" s="81"/>
      <c r="N25" s="81"/>
      <c r="O25" s="82"/>
      <c r="P25" s="83"/>
      <c r="Q25" s="84"/>
      <c r="R25" s="81"/>
      <c r="S25" s="106"/>
      <c r="T25" s="106"/>
      <c r="U25" s="54">
        <f t="shared" si="0"/>
        <v>0</v>
      </c>
      <c r="V25" s="94">
        <f t="shared" ca="1" si="1"/>
        <v>0</v>
      </c>
    </row>
    <row r="26" spans="1:22" s="101" customFormat="1">
      <c r="A26" s="106"/>
      <c r="B26" s="106"/>
      <c r="C26" s="81"/>
      <c r="D26" s="81"/>
      <c r="E26" s="81"/>
      <c r="F26" s="81"/>
      <c r="G26" s="106"/>
      <c r="H26" s="106"/>
      <c r="I26" s="54">
        <f t="shared" si="2"/>
        <v>0</v>
      </c>
      <c r="J26" s="81"/>
      <c r="K26" s="106"/>
      <c r="L26" s="54" t="e">
        <f>VLOOKUP(K26,Name_Organization_Table!$A$2:$B$10,2,FALSE)</f>
        <v>#N/A</v>
      </c>
      <c r="M26" s="81"/>
      <c r="N26" s="81"/>
      <c r="O26" s="82"/>
      <c r="P26" s="83"/>
      <c r="Q26" s="84"/>
      <c r="R26" s="81"/>
      <c r="S26" s="106"/>
      <c r="T26" s="106"/>
      <c r="U26" s="54">
        <f t="shared" si="0"/>
        <v>0</v>
      </c>
      <c r="V26" s="94">
        <f t="shared" ca="1" si="1"/>
        <v>0</v>
      </c>
    </row>
    <row r="27" spans="1:22" s="101" customFormat="1">
      <c r="A27" s="106"/>
      <c r="B27" s="106"/>
      <c r="C27" s="81"/>
      <c r="D27" s="81"/>
      <c r="E27" s="81"/>
      <c r="F27" s="81"/>
      <c r="G27" s="106"/>
      <c r="H27" s="106"/>
      <c r="I27" s="54">
        <f t="shared" si="2"/>
        <v>0</v>
      </c>
      <c r="J27" s="81"/>
      <c r="K27" s="106"/>
      <c r="L27" s="54" t="e">
        <f>VLOOKUP(K27,Name_Organization_Table!$A$2:$B$10,2,FALSE)</f>
        <v>#N/A</v>
      </c>
      <c r="M27" s="81"/>
      <c r="N27" s="81"/>
      <c r="O27" s="82"/>
      <c r="P27" s="83"/>
      <c r="Q27" s="84"/>
      <c r="R27" s="81"/>
      <c r="S27" s="106"/>
      <c r="T27" s="106"/>
      <c r="U27" s="54">
        <f t="shared" si="0"/>
        <v>0</v>
      </c>
      <c r="V27" s="94">
        <f t="shared" ca="1" si="1"/>
        <v>0</v>
      </c>
    </row>
    <row r="28" spans="1:22" s="101" customFormat="1">
      <c r="A28" s="106"/>
      <c r="B28" s="106"/>
      <c r="C28" s="81"/>
      <c r="D28" s="81"/>
      <c r="E28" s="81"/>
      <c r="F28" s="81"/>
      <c r="G28" s="106"/>
      <c r="H28" s="106"/>
      <c r="I28" s="54">
        <f t="shared" si="2"/>
        <v>0</v>
      </c>
      <c r="J28" s="81"/>
      <c r="K28" s="106"/>
      <c r="L28" s="54" t="e">
        <f>VLOOKUP(K28,Name_Organization_Table!$A$2:$B$10,2,FALSE)</f>
        <v>#N/A</v>
      </c>
      <c r="M28" s="81"/>
      <c r="N28" s="81"/>
      <c r="O28" s="82"/>
      <c r="P28" s="83"/>
      <c r="Q28" s="84"/>
      <c r="R28" s="81"/>
      <c r="S28" s="106"/>
      <c r="T28" s="106"/>
      <c r="U28" s="54">
        <f t="shared" si="0"/>
        <v>0</v>
      </c>
      <c r="V28" s="94">
        <f t="shared" ca="1" si="1"/>
        <v>0</v>
      </c>
    </row>
    <row r="29" spans="1:22">
      <c r="A29" s="89" t="s">
        <v>152</v>
      </c>
    </row>
  </sheetData>
  <sheetProtection password="CDA6" sheet="1" objects="1" scenarios="1" formatColumns="0" formatRows="0" insertRows="0" sort="0" autoFilter="0" pivotTables="0"/>
  <autoFilter ref="A11:V11"/>
  <mergeCells count="7">
    <mergeCell ref="J10:U10"/>
    <mergeCell ref="A10:I10"/>
    <mergeCell ref="B7:C8"/>
    <mergeCell ref="E7:K7"/>
    <mergeCell ref="E8:K8"/>
    <mergeCell ref="E9:K9"/>
    <mergeCell ref="P7:R7"/>
  </mergeCells>
  <phoneticPr fontId="0" type="noConversion"/>
  <conditionalFormatting sqref="I12:I28">
    <cfRule type="cellIs" dxfId="5" priority="11" stopIfTrue="1" operator="greaterThanOrEqual">
      <formula>11</formula>
    </cfRule>
    <cfRule type="cellIs" dxfId="4" priority="12" stopIfTrue="1" operator="greaterThanOrEqual">
      <formula>5</formula>
    </cfRule>
    <cfRule type="cellIs" dxfId="3" priority="13" stopIfTrue="1" operator="greaterThan">
      <formula>0</formula>
    </cfRule>
  </conditionalFormatting>
  <conditionalFormatting sqref="U12:U28">
    <cfRule type="cellIs" dxfId="2" priority="5" stopIfTrue="1" operator="greaterThanOrEqual">
      <formula>11</formula>
    </cfRule>
    <cfRule type="cellIs" dxfId="1" priority="6" stopIfTrue="1" operator="greaterThanOrEqual">
      <formula>5</formula>
    </cfRule>
    <cfRule type="cellIs" dxfId="0" priority="7" stopIfTrue="1" operator="greaterThan">
      <formula>0</formula>
    </cfRule>
  </conditionalFormatting>
  <dataValidations count="8">
    <dataValidation type="list" allowBlank="1" showInputMessage="1" showErrorMessage="1" sqref="S1:S1048576 G1:G1048576">
      <formula1>"1,2,3,4,5"</formula1>
    </dataValidation>
    <dataValidation type="list" allowBlank="1" showInputMessage="1" showErrorMessage="1" sqref="T1:T1048576 H1:H1048576">
      <formula1>"1,2,5,7,11"</formula1>
    </dataValidation>
    <dataValidation type="decimal" allowBlank="1" showInputMessage="1" showErrorMessage="1" sqref="Q12:Q28">
      <formula1>0</formula1>
      <formula2>1</formula2>
    </dataValidation>
    <dataValidation type="list" allowBlank="1" showInputMessage="1" showErrorMessage="1" sqref="B1:B1048576">
      <formula1>LifeCycle</formula1>
    </dataValidation>
    <dataValidation type="list" allowBlank="1" showInputMessage="1" showErrorMessage="1" sqref="K1:K1048576">
      <formula1>RiskOwnerList</formula1>
    </dataValidation>
    <dataValidation type="list" allowBlank="1" showInputMessage="1" showErrorMessage="1" sqref="J1:J1048576">
      <formula1>RiskStatus</formula1>
    </dataValidation>
    <dataValidation type="date" allowBlank="1" showInputMessage="1" showErrorMessage="1" sqref="P12:P28">
      <formula1>32874</formula1>
      <formula2>51501</formula2>
    </dataValidation>
    <dataValidation type="decimal" operator="greaterThanOrEqual" allowBlank="1" showInputMessage="1" showErrorMessage="1" sqref="O12:O28">
      <formula1>0</formula1>
    </dataValidation>
  </dataValidations>
  <pageMargins left="0.511811023622047" right="0.511811023622047" top="0.43307086614173201" bottom="0.74803149606299202" header="0.23622047244094499" footer="0.23622047244094499"/>
  <pageSetup paperSize="3" scale="78" orientation="landscape" r:id="rId1"/>
  <headerFooter alignWithMargins="0">
    <oddHeader>&amp;R&amp;"Futura Std Book,Regular"Date: &amp;D  &amp;T</oddHeader>
    <oddFooter>&amp;C&amp;"Futura Std Book,Regular" Page &amp;P of &amp;N&amp;R&amp;"Futura Std Book,Regular"File:  &amp;F 
Tab: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zoomScaleNormal="100" workbookViewId="0">
      <pane xSplit="1" ySplit="2" topLeftCell="B3" activePane="bottomRight" state="frozen"/>
      <selection activeCell="I9" sqref="I9"/>
      <selection pane="topRight" activeCell="I9" sqref="I9"/>
      <selection pane="bottomLeft" activeCell="I9" sqref="I9"/>
      <selection pane="bottomRight" activeCell="I9" sqref="I9"/>
    </sheetView>
  </sheetViews>
  <sheetFormatPr defaultColWidth="9.140625" defaultRowHeight="12.75"/>
  <cols>
    <col min="1" max="1" width="37.42578125" style="3" bestFit="1" customWidth="1"/>
    <col min="2" max="2" width="9.140625" style="3"/>
    <col min="3" max="3" width="10.5703125" style="3" customWidth="1"/>
    <col min="4" max="4" width="9.140625" style="3"/>
    <col min="5" max="5" width="21.7109375" style="3" bestFit="1" customWidth="1"/>
    <col min="6" max="7" width="9.140625" style="3"/>
    <col min="8" max="8" width="25" style="3" bestFit="1" customWidth="1"/>
    <col min="9" max="16384" width="9.140625" style="3"/>
  </cols>
  <sheetData>
    <row r="1" spans="1:3" s="2" customFormat="1" ht="39" customHeight="1">
      <c r="B1" s="1" t="s">
        <v>145</v>
      </c>
    </row>
    <row r="2" spans="1:3" s="51" customFormat="1" ht="25.5">
      <c r="A2" s="92"/>
      <c r="B2" s="92" t="s">
        <v>77</v>
      </c>
      <c r="C2" s="92" t="s">
        <v>78</v>
      </c>
    </row>
    <row r="3" spans="1:3">
      <c r="A3" s="87" t="s">
        <v>75</v>
      </c>
      <c r="B3" s="87">
        <f>COUNTA('Risk Register'!D:D)-4</f>
        <v>1</v>
      </c>
      <c r="C3" s="87"/>
    </row>
    <row r="4" spans="1:3">
      <c r="A4" s="87" t="s">
        <v>146</v>
      </c>
      <c r="B4" s="87">
        <f>+B3-B5</f>
        <v>1</v>
      </c>
      <c r="C4" s="93">
        <f>+B4/B3</f>
        <v>1</v>
      </c>
    </row>
    <row r="5" spans="1:3">
      <c r="A5" s="87" t="s">
        <v>79</v>
      </c>
      <c r="B5" s="87">
        <f>COUNTIF('Risk Register'!J:J,Status_LifeCycleTable!A7)</f>
        <v>0</v>
      </c>
      <c r="C5" s="93">
        <f>+B5/B3</f>
        <v>0</v>
      </c>
    </row>
    <row r="6" spans="1:3">
      <c r="A6" s="87" t="s">
        <v>76</v>
      </c>
      <c r="B6" s="87">
        <f>COUNTIF('Risk Register'!I:I,"&gt;10.9")</f>
        <v>0</v>
      </c>
      <c r="C6" s="93">
        <f>+B6/B3</f>
        <v>0</v>
      </c>
    </row>
    <row r="7" spans="1:3">
      <c r="A7" s="87" t="s">
        <v>81</v>
      </c>
      <c r="B7" s="87">
        <f>COUNTA('Risk Register'!M:M)-1</f>
        <v>0</v>
      </c>
      <c r="C7" s="93" t="e">
        <f>+B7/B6</f>
        <v>#DIV/0!</v>
      </c>
    </row>
    <row r="8" spans="1:3">
      <c r="A8" s="87" t="s">
        <v>82</v>
      </c>
      <c r="B8" s="87">
        <f>COUNTIF('Risk Register'!J:J,Status_LifeCycleTable!A6)</f>
        <v>0</v>
      </c>
      <c r="C8" s="93" t="e">
        <f>+B8/B7</f>
        <v>#DIV/0!</v>
      </c>
    </row>
    <row r="9" spans="1:3">
      <c r="A9" s="87" t="s">
        <v>147</v>
      </c>
      <c r="B9" s="87">
        <f ca="1">SUM('Risk Register'!V:V)</f>
        <v>0</v>
      </c>
      <c r="C9" s="95" t="e">
        <f ca="1">+B9/(COUNT('Risk Register'!P:P)-1-B5)</f>
        <v>#DIV/0!</v>
      </c>
    </row>
  </sheetData>
  <sheetProtection password="CDA6" sheet="1"/>
  <phoneticPr fontId="0" type="noConversion"/>
  <pageMargins left="0.5" right="0.5" top="0.45" bottom="0.76" header="0.24" footer="0.25"/>
  <pageSetup orientation="landscape" r:id="rId1"/>
  <headerFooter alignWithMargins="0">
    <oddHeader>&amp;R&amp;"Futura Std Book,Regular"Date: &amp;D  &amp;T</oddHeader>
    <oddFooter>&amp;C&amp;"Futura Std Book,Regular" Page &amp;P of &amp;N&amp;R&amp;"Futura Std Book,Regular"File:  &amp;F 
Tab: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pane xSplit="1" ySplit="2" topLeftCell="B3" activePane="bottomRight" state="frozen"/>
      <selection activeCell="I9" sqref="I9"/>
      <selection pane="topRight" activeCell="I9" sqref="I9"/>
      <selection pane="bottomLeft" activeCell="I9" sqref="I9"/>
      <selection pane="bottomRight" activeCell="I9" sqref="I9"/>
    </sheetView>
  </sheetViews>
  <sheetFormatPr defaultColWidth="9.140625" defaultRowHeight="12.75"/>
  <cols>
    <col min="1" max="1" width="24.5703125" style="3" bestFit="1" customWidth="1"/>
    <col min="2" max="2" width="14.5703125" style="3" bestFit="1" customWidth="1"/>
    <col min="3" max="3" width="9.42578125" style="3" customWidth="1"/>
    <col min="4" max="4" width="19.28515625" style="3" bestFit="1" customWidth="1"/>
    <col min="5" max="6" width="9.140625" style="3"/>
    <col min="7" max="7" width="24.5703125" style="3" bestFit="1" customWidth="1"/>
    <col min="8" max="16384" width="9.140625" style="3"/>
  </cols>
  <sheetData>
    <row r="1" spans="1:6" s="2" customFormat="1" ht="39" customHeight="1">
      <c r="B1" s="1" t="s">
        <v>133</v>
      </c>
    </row>
    <row r="2" spans="1:6" s="26" customFormat="1">
      <c r="A2" s="86" t="s">
        <v>25</v>
      </c>
      <c r="B2" s="86" t="s">
        <v>41</v>
      </c>
      <c r="C2" s="85"/>
      <c r="E2" s="85"/>
      <c r="F2" s="85"/>
    </row>
    <row r="3" spans="1:6">
      <c r="A3" s="88" t="s">
        <v>42</v>
      </c>
      <c r="B3" s="88" t="s">
        <v>46</v>
      </c>
    </row>
    <row r="4" spans="1:6">
      <c r="A4" s="88" t="s">
        <v>43</v>
      </c>
      <c r="B4" s="88" t="s">
        <v>47</v>
      </c>
    </row>
    <row r="5" spans="1:6">
      <c r="A5" s="88" t="s">
        <v>44</v>
      </c>
      <c r="B5" s="88" t="s">
        <v>50</v>
      </c>
    </row>
    <row r="6" spans="1:6">
      <c r="A6" s="88" t="s">
        <v>25</v>
      </c>
      <c r="B6" s="88" t="s">
        <v>46</v>
      </c>
    </row>
    <row r="7" spans="1:6">
      <c r="A7" s="88" t="s">
        <v>45</v>
      </c>
      <c r="B7" s="88" t="s">
        <v>50</v>
      </c>
    </row>
    <row r="8" spans="1:6">
      <c r="A8" s="88" t="s">
        <v>49</v>
      </c>
      <c r="B8" s="88" t="s">
        <v>46</v>
      </c>
    </row>
    <row r="9" spans="1:6">
      <c r="A9" s="88" t="s">
        <v>74</v>
      </c>
      <c r="B9" s="88" t="s">
        <v>48</v>
      </c>
    </row>
    <row r="10" spans="1:6">
      <c r="A10" s="88" t="s">
        <v>51</v>
      </c>
      <c r="B10" s="88" t="s">
        <v>52</v>
      </c>
    </row>
    <row r="11" spans="1:6">
      <c r="A11" s="89"/>
      <c r="B11" s="89"/>
    </row>
    <row r="12" spans="1:6">
      <c r="A12" s="3" t="s">
        <v>134</v>
      </c>
    </row>
    <row r="13" spans="1:6">
      <c r="A13" s="3" t="s">
        <v>135</v>
      </c>
    </row>
    <row r="14" spans="1:6">
      <c r="A14" s="3" t="s">
        <v>136</v>
      </c>
    </row>
    <row r="15" spans="1:6">
      <c r="A15" s="3" t="s">
        <v>137</v>
      </c>
    </row>
    <row r="16" spans="1:6">
      <c r="A16" s="3" t="s">
        <v>139</v>
      </c>
    </row>
    <row r="17" spans="1:1">
      <c r="A17" s="3" t="s">
        <v>138</v>
      </c>
    </row>
  </sheetData>
  <sheetProtection password="CDA6" sheet="1" formatCells="0" formatRows="0" insertRows="0"/>
  <phoneticPr fontId="0" type="noConversion"/>
  <pageMargins left="0.5" right="0.5" top="0.45" bottom="0.76" header="0.24" footer="0.25"/>
  <pageSetup orientation="landscape" r:id="rId1"/>
  <headerFooter alignWithMargins="0">
    <oddHeader>&amp;R&amp;"Futura Std Book,Regular"Date: &amp;D  &amp;T</oddHeader>
    <oddFooter>&amp;C&amp;"Futura Std Book,Regular" Page &amp;P of &amp;N&amp;R&amp;"Futura Std Book,Regular"File:  &amp;F 
Tab: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zoomScaleNormal="100" workbookViewId="0">
      <pane xSplit="1" ySplit="2" topLeftCell="B3" activePane="bottomRight" state="frozen"/>
      <selection activeCell="B2" sqref="B2"/>
      <selection pane="topRight" activeCell="B2" sqref="B2"/>
      <selection pane="bottomLeft" activeCell="B2" sqref="B2"/>
      <selection pane="bottomRight" activeCell="A10" sqref="A10"/>
    </sheetView>
  </sheetViews>
  <sheetFormatPr defaultColWidth="9.140625" defaultRowHeight="12.75"/>
  <cols>
    <col min="1" max="1" width="24.5703125" style="3" bestFit="1" customWidth="1"/>
    <col min="2" max="2" width="5" style="3" customWidth="1"/>
    <col min="3" max="3" width="24.5703125" style="3" bestFit="1" customWidth="1"/>
    <col min="4" max="4" width="19.28515625" style="3" bestFit="1" customWidth="1"/>
    <col min="5" max="6" width="9.140625" style="3"/>
    <col min="7" max="7" width="24.5703125" style="3" bestFit="1" customWidth="1"/>
    <col min="8" max="16384" width="9.140625" style="3"/>
  </cols>
  <sheetData>
    <row r="1" spans="1:4" s="2" customFormat="1" ht="39" customHeight="1">
      <c r="B1" s="1" t="s">
        <v>133</v>
      </c>
    </row>
    <row r="2" spans="1:4" s="26" customFormat="1">
      <c r="A2" s="86" t="s">
        <v>5</v>
      </c>
      <c r="C2" s="86" t="s">
        <v>33</v>
      </c>
      <c r="D2" s="85"/>
    </row>
    <row r="3" spans="1:4">
      <c r="A3" s="88" t="s">
        <v>6</v>
      </c>
      <c r="C3" s="88" t="s">
        <v>98</v>
      </c>
    </row>
    <row r="4" spans="1:4">
      <c r="A4" s="88" t="s">
        <v>80</v>
      </c>
      <c r="C4" s="88" t="s">
        <v>99</v>
      </c>
    </row>
    <row r="5" spans="1:4">
      <c r="A5" s="88" t="s">
        <v>7</v>
      </c>
      <c r="C5" s="88" t="s">
        <v>100</v>
      </c>
    </row>
    <row r="6" spans="1:4">
      <c r="A6" s="88" t="s">
        <v>73</v>
      </c>
      <c r="C6" s="88" t="s">
        <v>101</v>
      </c>
    </row>
    <row r="7" spans="1:4">
      <c r="A7" s="88" t="s">
        <v>8</v>
      </c>
      <c r="C7" s="88" t="s">
        <v>102</v>
      </c>
    </row>
    <row r="8" spans="1:4">
      <c r="A8" s="89"/>
    </row>
  </sheetData>
  <sheetProtection password="CDA6" sheet="1" objects="1" scenarios="1"/>
  <pageMargins left="0.5" right="0.5" top="0.45" bottom="0.76" header="0.24" footer="0.25"/>
  <pageSetup orientation="landscape" r:id="rId1"/>
  <headerFooter alignWithMargins="0">
    <oddHeader>&amp;R&amp;"Futura Std Book,Regular"Date: &amp;D  &amp;T</oddHeader>
    <oddFooter>&amp;L&amp;"Futura Std Book,Regular"By M Schoenhardt
Strategic Management Consulting Services
Intellectual Property of Stantec&amp;C&amp;"Futura Std Book,Regular" Page &amp;P of &amp;N&amp;R&amp;"Futura Std Book,Regular"File:  &amp;F 
Tab:  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E408037AAF18438E9F1AF9E1B60478" ma:contentTypeVersion="0" ma:contentTypeDescription="Create a new document." ma:contentTypeScope="" ma:versionID="29ef101d50e7b81ffe452ea671979e9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77865E-C3C0-4497-AAFA-F90DA15082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202185E-59CA-4C0A-9E63-E14F5F89F12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14B693E-80CB-428F-A4DD-DF53FA9160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</vt:i4>
      </vt:variant>
    </vt:vector>
  </HeadingPairs>
  <TitlesOfParts>
    <vt:vector size="18" baseType="lpstr">
      <vt:lpstr>Instructions</vt:lpstr>
      <vt:lpstr>ProbablityScale</vt:lpstr>
      <vt:lpstr>ImpactScale</vt:lpstr>
      <vt:lpstr>RiskTolerance</vt:lpstr>
      <vt:lpstr>Risk Register</vt:lpstr>
      <vt:lpstr>Risk Statistics</vt:lpstr>
      <vt:lpstr>Name_Organization_Table</vt:lpstr>
      <vt:lpstr>Status_LifeCycleTable</vt:lpstr>
      <vt:lpstr>LifeCycle</vt:lpstr>
      <vt:lpstr>ImpactScale!Print_Titles</vt:lpstr>
      <vt:lpstr>Instructions!Print_Titles</vt:lpstr>
      <vt:lpstr>ProbablityScale!Print_Titles</vt:lpstr>
      <vt:lpstr>'Risk Register'!Print_Titles</vt:lpstr>
      <vt:lpstr>'Risk Statistics'!Print_Titles</vt:lpstr>
      <vt:lpstr>RiskTolerance!Print_Titles</vt:lpstr>
      <vt:lpstr>RiskOwnerList</vt:lpstr>
      <vt:lpstr>RiskOwnerTable</vt:lpstr>
      <vt:lpstr>RiskStatus</vt:lpstr>
    </vt:vector>
  </TitlesOfParts>
  <Company>Mott MacDonald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Santos</dc:creator>
  <dc:description>Risk Register qualitative score matching quantitavtive score done by Mark Legget.</dc:description>
  <cp:lastModifiedBy>Klemmensen, Danielle AVED:EX</cp:lastModifiedBy>
  <cp:lastPrinted>2010-05-27T21:45:03Z</cp:lastPrinted>
  <dcterms:created xsi:type="dcterms:W3CDTF">2007-02-01T10:36:25Z</dcterms:created>
  <dcterms:modified xsi:type="dcterms:W3CDTF">2017-07-20T22:02:39Z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0x010100FEE408037AAF18438E9F1AF9E1B60478</vt:lpwstr>
  </property>
</Properties>
</file>