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https://bcgov.sharepoint.com/teams/10417-BCTEATransportation/Shared Documents/BCTEA Transportation/2026-27 BCTEA Transportation/"/>
    </mc:Choice>
  </mc:AlternateContent>
  <xr:revisionPtr revIDLastSave="544" documentId="8_{31B13F5E-FF60-4850-8F04-DFB8AD7E3CE7}" xr6:coauthVersionLast="47" xr6:coauthVersionMax="47" xr10:uidLastSave="{52B05471-131D-4B47-8561-CE28D11FDF2E}"/>
  <workbookProtection workbookAlgorithmName="SHA-512" workbookHashValue="U2bcw2O93Ve2SaDke41kIQYodCZuJLSNZzgr0ziRVLpLMSMvH8QCw1jnB/oGOg9Wc2cNMQe4rP888J3Ja218Ow==" workbookSaltValue="0MsvG3LhMF8TkHhqFXCsiA==" workbookSpinCount="100000" lockStructure="1"/>
  <bookViews>
    <workbookView xWindow="28680" yWindow="-2955" windowWidth="29040" windowHeight="15720" tabRatio="500" xr2:uid="{00000000-000D-0000-FFFF-FFFF00000000}"/>
  </bookViews>
  <sheets>
    <sheet name="Joint Plan" sheetId="38" r:id="rId1"/>
    <sheet name="Instructions " sheetId="40" r:id="rId2"/>
    <sheet name="Joint Plan Example" sheetId="42" r:id="rId3"/>
    <sheet name="Pre-Populated Data" sheetId="41" state="hidden" r:id="rId4"/>
  </sheets>
  <definedNames>
    <definedName name="_xlnm._FilterDatabase" localSheetId="3" hidden="1">'Pre-Populated Data'!$AM$1:$AM$7</definedName>
    <definedName name="_xlnm.Print_Area" localSheetId="1">'Instructions '!$A$1:$J$26</definedName>
    <definedName name="_xlnm.Print_Area" localSheetId="0">'Joint Plan'!$A$1:$J$43</definedName>
    <definedName name="_xlnm.Print_Area" localSheetId="2">'Joint Plan Example'!$A$1:$J$43</definedName>
  </definedNames>
  <calcPr calcId="191028"/>
  <extLst>
    <ext xmlns:x14="http://schemas.microsoft.com/office/spreadsheetml/2009/9/main" uri="{79F54976-1DA5-4618-B147-4CDE4B953A38}">
      <x14:workbookPr defaultImageDpi="32767"/>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6" i="38" l="1"/>
  <c r="E26" i="38"/>
  <c r="AK299" i="41"/>
  <c r="AE299" i="41"/>
  <c r="AC299" i="41"/>
  <c r="X299" i="41"/>
  <c r="W299" i="41" s="1"/>
  <c r="Y299" i="41" s="1"/>
  <c r="T299" i="41"/>
  <c r="Q299" i="41"/>
  <c r="Q135" i="41"/>
  <c r="T135" i="41"/>
  <c r="X135" i="41"/>
  <c r="W135" i="41" s="1"/>
  <c r="Y135" i="41" s="1"/>
  <c r="AC135" i="41"/>
  <c r="AE135" i="41"/>
  <c r="AK135" i="41"/>
  <c r="Q57" i="41"/>
  <c r="T57" i="41"/>
  <c r="X57" i="41"/>
  <c r="W57" i="41" s="1"/>
  <c r="Y57" i="41" s="1"/>
  <c r="AC57" i="41"/>
  <c r="AE57" i="41"/>
  <c r="AK57" i="41"/>
  <c r="AK51" i="41"/>
  <c r="AE51" i="41"/>
  <c r="AC51" i="41"/>
  <c r="X51" i="41"/>
  <c r="W51" i="41" s="1"/>
  <c r="Y51" i="41" s="1"/>
  <c r="T51" i="41"/>
  <c r="Q51" i="41"/>
  <c r="AK50" i="41"/>
  <c r="AE50" i="41"/>
  <c r="AC50" i="41"/>
  <c r="X50" i="41"/>
  <c r="W50" i="41" s="1"/>
  <c r="Y50" i="41" s="1"/>
  <c r="T50" i="41"/>
  <c r="Q50" i="41"/>
  <c r="AK49" i="41"/>
  <c r="AE49" i="41"/>
  <c r="AC49" i="41"/>
  <c r="X49" i="41"/>
  <c r="W49" i="41" s="1"/>
  <c r="Y49" i="41" s="1"/>
  <c r="T49" i="41"/>
  <c r="Q49" i="41"/>
  <c r="AK48" i="41"/>
  <c r="AE48" i="41"/>
  <c r="AC48" i="41"/>
  <c r="X48" i="41"/>
  <c r="W48" i="41" s="1"/>
  <c r="Y48" i="41" s="1"/>
  <c r="T48" i="41"/>
  <c r="Q48" i="41"/>
  <c r="AK47" i="41"/>
  <c r="AE47" i="41"/>
  <c r="AC47" i="41"/>
  <c r="X47" i="41"/>
  <c r="W47" i="41" s="1"/>
  <c r="Y47" i="41" s="1"/>
  <c r="T47" i="41"/>
  <c r="Q47" i="41"/>
  <c r="AK46" i="41"/>
  <c r="AE46" i="41"/>
  <c r="AC46" i="41"/>
  <c r="X46" i="41"/>
  <c r="W46" i="41" s="1"/>
  <c r="Y46" i="41" s="1"/>
  <c r="T46" i="41"/>
  <c r="Q46" i="41"/>
  <c r="AK45" i="41"/>
  <c r="AE45" i="41"/>
  <c r="AC45" i="41"/>
  <c r="X45" i="41"/>
  <c r="W45" i="41" s="1"/>
  <c r="Y45" i="41" s="1"/>
  <c r="T45" i="41"/>
  <c r="Q45" i="41"/>
  <c r="AK44" i="41"/>
  <c r="AE44" i="41"/>
  <c r="AC44" i="41"/>
  <c r="X44" i="41"/>
  <c r="W44" i="41" s="1"/>
  <c r="Y44" i="41" s="1"/>
  <c r="T44" i="41"/>
  <c r="Q44" i="41"/>
  <c r="AK43" i="41"/>
  <c r="AE43" i="41"/>
  <c r="AC43" i="41"/>
  <c r="X43" i="41"/>
  <c r="W43" i="41" s="1"/>
  <c r="Y43" i="41" s="1"/>
  <c r="T43" i="41"/>
  <c r="Q43" i="41"/>
  <c r="AK42" i="41"/>
  <c r="AE42" i="41"/>
  <c r="AC42" i="41"/>
  <c r="X42" i="41"/>
  <c r="W42" i="41" s="1"/>
  <c r="Y42" i="41" s="1"/>
  <c r="T42" i="41"/>
  <c r="Q42" i="41"/>
  <c r="AK41" i="41"/>
  <c r="AE41" i="41"/>
  <c r="AC41" i="41"/>
  <c r="X41" i="41"/>
  <c r="W41" i="41" s="1"/>
  <c r="Y41" i="41" s="1"/>
  <c r="T41" i="41"/>
  <c r="Q41" i="41"/>
  <c r="AK40" i="41"/>
  <c r="AE40" i="41"/>
  <c r="AC40" i="41"/>
  <c r="X40" i="41"/>
  <c r="W40" i="41" s="1"/>
  <c r="Y40" i="41" s="1"/>
  <c r="T40" i="41"/>
  <c r="Q40" i="41"/>
  <c r="AK39" i="41"/>
  <c r="AE39" i="41"/>
  <c r="AC39" i="41"/>
  <c r="X39" i="41"/>
  <c r="W39" i="41" s="1"/>
  <c r="Y39" i="41" s="1"/>
  <c r="T39" i="41"/>
  <c r="Q39" i="41"/>
  <c r="AK37" i="41"/>
  <c r="AE37" i="41"/>
  <c r="AC37" i="41"/>
  <c r="X37" i="41"/>
  <c r="W37" i="41" s="1"/>
  <c r="Y37" i="41" s="1"/>
  <c r="T37" i="41"/>
  <c r="Q37" i="41"/>
  <c r="AK36" i="41"/>
  <c r="AE36" i="41"/>
  <c r="AC36" i="41"/>
  <c r="X36" i="41"/>
  <c r="W36" i="41" s="1"/>
  <c r="Y36" i="41" s="1"/>
  <c r="T36" i="41"/>
  <c r="Q36" i="41"/>
  <c r="AK35" i="41"/>
  <c r="AE35" i="41"/>
  <c r="AC35" i="41"/>
  <c r="X35" i="41"/>
  <c r="W35" i="41" s="1"/>
  <c r="Y35" i="41" s="1"/>
  <c r="T35" i="41"/>
  <c r="Q35" i="41"/>
  <c r="AK34" i="41"/>
  <c r="AE34" i="41"/>
  <c r="AC34" i="41"/>
  <c r="X34" i="41"/>
  <c r="W34" i="41" s="1"/>
  <c r="Y34" i="41" s="1"/>
  <c r="T34" i="41"/>
  <c r="Q34" i="41"/>
  <c r="AK33" i="41"/>
  <c r="AE33" i="41"/>
  <c r="AC33" i="41"/>
  <c r="X33" i="41"/>
  <c r="W33" i="41" s="1"/>
  <c r="Y33" i="41" s="1"/>
  <c r="T33" i="41"/>
  <c r="Q33" i="41"/>
  <c r="AK32" i="41"/>
  <c r="AE32" i="41"/>
  <c r="AC32" i="41"/>
  <c r="X32" i="41"/>
  <c r="W32" i="41" s="1"/>
  <c r="Y32" i="41" s="1"/>
  <c r="T32" i="41"/>
  <c r="Q32" i="41"/>
  <c r="AK29" i="41"/>
  <c r="AE29" i="41"/>
  <c r="AC29" i="41"/>
  <c r="X29" i="41"/>
  <c r="W29" i="41" s="1"/>
  <c r="Y29" i="41" s="1"/>
  <c r="T29" i="41"/>
  <c r="Q29" i="41"/>
  <c r="AK30" i="41"/>
  <c r="AE30" i="41"/>
  <c r="AC30" i="41"/>
  <c r="X30" i="41"/>
  <c r="W30" i="41" s="1"/>
  <c r="Y30" i="41" s="1"/>
  <c r="T30" i="41"/>
  <c r="Q30" i="41"/>
  <c r="AK28" i="41"/>
  <c r="AE28" i="41"/>
  <c r="AC28" i="41"/>
  <c r="X28" i="41"/>
  <c r="W28" i="41" s="1"/>
  <c r="Y28" i="41" s="1"/>
  <c r="T28" i="41"/>
  <c r="Q28" i="41"/>
  <c r="AK27" i="41"/>
  <c r="AE27" i="41"/>
  <c r="AC27" i="41"/>
  <c r="X27" i="41"/>
  <c r="W27" i="41" s="1"/>
  <c r="Y27" i="41" s="1"/>
  <c r="T27" i="41"/>
  <c r="Q27" i="41"/>
  <c r="AK26" i="41"/>
  <c r="AE26" i="41"/>
  <c r="AC26" i="41"/>
  <c r="X26" i="41"/>
  <c r="W26" i="41" s="1"/>
  <c r="Y26" i="41" s="1"/>
  <c r="T26" i="41"/>
  <c r="Q26" i="41"/>
  <c r="AK25" i="41"/>
  <c r="AE25" i="41"/>
  <c r="AC25" i="41"/>
  <c r="X25" i="41"/>
  <c r="W25" i="41" s="1"/>
  <c r="Y25" i="41" s="1"/>
  <c r="T25" i="41"/>
  <c r="Q25" i="41"/>
  <c r="AK24" i="41"/>
  <c r="AE24" i="41"/>
  <c r="AC24" i="41"/>
  <c r="X24" i="41"/>
  <c r="W24" i="41" s="1"/>
  <c r="Y24" i="41" s="1"/>
  <c r="T24" i="41"/>
  <c r="Q24" i="41"/>
  <c r="AK23" i="41"/>
  <c r="AE23" i="41"/>
  <c r="AC23" i="41"/>
  <c r="X23" i="41"/>
  <c r="W23" i="41" s="1"/>
  <c r="Y23" i="41" s="1"/>
  <c r="T23" i="41"/>
  <c r="Q23" i="41"/>
  <c r="AK22" i="41"/>
  <c r="AE22" i="41"/>
  <c r="AC22" i="41"/>
  <c r="X22" i="41"/>
  <c r="W22" i="41" s="1"/>
  <c r="Y22" i="41" s="1"/>
  <c r="T22" i="41"/>
  <c r="Q22" i="41"/>
  <c r="AK21" i="41"/>
  <c r="AE21" i="41"/>
  <c r="AC21" i="41"/>
  <c r="X21" i="41"/>
  <c r="W21" i="41" s="1"/>
  <c r="Y21" i="41" s="1"/>
  <c r="T21" i="41"/>
  <c r="Q21" i="41"/>
  <c r="AK20" i="41"/>
  <c r="AE20" i="41"/>
  <c r="AC20" i="41"/>
  <c r="X20" i="41"/>
  <c r="W20" i="41" s="1"/>
  <c r="Y20" i="41" s="1"/>
  <c r="T20" i="41"/>
  <c r="Q20" i="41"/>
  <c r="AK19" i="41"/>
  <c r="AE19" i="41"/>
  <c r="AC19" i="41"/>
  <c r="X19" i="41"/>
  <c r="W19" i="41" s="1"/>
  <c r="Y19" i="41" s="1"/>
  <c r="T19" i="41"/>
  <c r="Q19" i="41"/>
  <c r="AK18" i="41"/>
  <c r="AE18" i="41"/>
  <c r="AC18" i="41"/>
  <c r="X18" i="41"/>
  <c r="W18" i="41" s="1"/>
  <c r="Y18" i="41" s="1"/>
  <c r="T18" i="41"/>
  <c r="Q18" i="41"/>
  <c r="AK16" i="41"/>
  <c r="AE16" i="41"/>
  <c r="AC16" i="41"/>
  <c r="X16" i="41"/>
  <c r="W16" i="41" s="1"/>
  <c r="Y16" i="41" s="1"/>
  <c r="T16" i="41"/>
  <c r="Q16" i="41"/>
  <c r="AK15" i="41"/>
  <c r="AE15" i="41"/>
  <c r="AC15" i="41"/>
  <c r="X15" i="41"/>
  <c r="W15" i="41" s="1"/>
  <c r="Y15" i="41" s="1"/>
  <c r="T15" i="41"/>
  <c r="Q15" i="41"/>
  <c r="AK14" i="41"/>
  <c r="AE14" i="41"/>
  <c r="AC14" i="41"/>
  <c r="X14" i="41"/>
  <c r="W14" i="41" s="1"/>
  <c r="Y14" i="41" s="1"/>
  <c r="T14" i="41"/>
  <c r="Q14" i="41"/>
  <c r="AK11" i="41"/>
  <c r="AE11" i="41"/>
  <c r="AC11" i="41"/>
  <c r="X11" i="41"/>
  <c r="W11" i="41" s="1"/>
  <c r="Y11" i="41" s="1"/>
  <c r="T11" i="41"/>
  <c r="Q11" i="41"/>
  <c r="AK6" i="41"/>
  <c r="AE6" i="41"/>
  <c r="AC6" i="41"/>
  <c r="X6" i="41"/>
  <c r="W6" i="41" s="1"/>
  <c r="Y6" i="41" s="1"/>
  <c r="T6" i="41"/>
  <c r="Q6" i="41"/>
  <c r="AK4" i="41" l="1"/>
  <c r="AE4" i="41"/>
  <c r="AC4" i="41"/>
  <c r="X4" i="41"/>
  <c r="W4" i="41" s="1"/>
  <c r="Y4" i="41" s="1"/>
  <c r="T4" i="41"/>
  <c r="Q4" i="41"/>
  <c r="AK3" i="41"/>
  <c r="AE3" i="41"/>
  <c r="AC3" i="41"/>
  <c r="X3" i="41"/>
  <c r="W3" i="41" s="1"/>
  <c r="Y3" i="41" s="1"/>
  <c r="T3" i="41"/>
  <c r="Q3" i="41"/>
  <c r="Q2" i="41"/>
  <c r="T2" i="41"/>
  <c r="X2" i="41"/>
  <c r="W2" i="41" s="1"/>
  <c r="Y2" i="41" s="1"/>
  <c r="AC2" i="41"/>
  <c r="AE2" i="41"/>
  <c r="AJ2" i="41"/>
  <c r="AK2" i="41" s="1"/>
  <c r="Q5" i="41"/>
  <c r="T5" i="41"/>
  <c r="X5" i="41"/>
  <c r="W5" i="41" s="1"/>
  <c r="Y5" i="41" s="1"/>
  <c r="AC5" i="41"/>
  <c r="AE5" i="41"/>
  <c r="AK5" i="41"/>
  <c r="Q7" i="41"/>
  <c r="T7" i="41"/>
  <c r="X7" i="41"/>
  <c r="W7" i="41" s="1"/>
  <c r="Y7" i="41" s="1"/>
  <c r="AC7" i="41"/>
  <c r="AE7" i="41"/>
  <c r="AK7" i="41"/>
  <c r="Q8" i="41"/>
  <c r="T8" i="41"/>
  <c r="X8" i="41"/>
  <c r="W8" i="41" s="1"/>
  <c r="Y8" i="41" s="1"/>
  <c r="AC8" i="41"/>
  <c r="AE8" i="41"/>
  <c r="AK8" i="41"/>
  <c r="Q9" i="41"/>
  <c r="T9" i="41"/>
  <c r="X9" i="41"/>
  <c r="W9" i="41" s="1"/>
  <c r="Y9" i="41" s="1"/>
  <c r="AC9" i="41"/>
  <c r="AE9" i="41"/>
  <c r="AK9" i="41"/>
  <c r="Q10" i="41"/>
  <c r="T10" i="41"/>
  <c r="X10" i="41"/>
  <c r="W10" i="41" s="1"/>
  <c r="Y10" i="41" s="1"/>
  <c r="AC10" i="41"/>
  <c r="AE10" i="41"/>
  <c r="AK10" i="41"/>
  <c r="Q12" i="41"/>
  <c r="T12" i="41"/>
  <c r="X12" i="41"/>
  <c r="W12" i="41" s="1"/>
  <c r="Y12" i="41" s="1"/>
  <c r="AC12" i="41"/>
  <c r="AE12" i="41"/>
  <c r="AK12" i="41"/>
  <c r="Q13" i="41"/>
  <c r="T13" i="41"/>
  <c r="X13" i="41"/>
  <c r="W13" i="41" s="1"/>
  <c r="Y13" i="41" s="1"/>
  <c r="AC13" i="41"/>
  <c r="AE13" i="41"/>
  <c r="AK13" i="41"/>
  <c r="Q17" i="41"/>
  <c r="T17" i="41"/>
  <c r="X17" i="41"/>
  <c r="W17" i="41" s="1"/>
  <c r="Y17" i="41" s="1"/>
  <c r="AC17" i="41"/>
  <c r="AE17" i="41"/>
  <c r="AK17" i="41"/>
  <c r="Q31" i="41"/>
  <c r="T31" i="41"/>
  <c r="X31" i="41"/>
  <c r="W31" i="41" s="1"/>
  <c r="Y31" i="41" s="1"/>
  <c r="AC31" i="41"/>
  <c r="AE31" i="41"/>
  <c r="AK31" i="41"/>
  <c r="Q38" i="41"/>
  <c r="T38" i="41"/>
  <c r="X38" i="41"/>
  <c r="W38" i="41" s="1"/>
  <c r="Y38" i="41" s="1"/>
  <c r="AC38" i="41"/>
  <c r="AE38" i="41"/>
  <c r="AK38" i="41"/>
  <c r="Q52" i="41"/>
  <c r="T52" i="41"/>
  <c r="X52" i="41"/>
  <c r="W52" i="41" s="1"/>
  <c r="Y52" i="41" s="1"/>
  <c r="AC52" i="41"/>
  <c r="AE52" i="41"/>
  <c r="AK52" i="41"/>
  <c r="Q61" i="41"/>
  <c r="T61" i="41"/>
  <c r="X61" i="41"/>
  <c r="W61" i="41" s="1"/>
  <c r="Y61" i="41" s="1"/>
  <c r="AC61" i="41"/>
  <c r="AE61" i="41"/>
  <c r="AK61" i="41"/>
  <c r="Q67" i="41"/>
  <c r="T67" i="41"/>
  <c r="X67" i="41"/>
  <c r="W67" i="41" s="1"/>
  <c r="Y67" i="41" s="1"/>
  <c r="AC67" i="41"/>
  <c r="AE67" i="41"/>
  <c r="AK67" i="41"/>
  <c r="Q68" i="41"/>
  <c r="T68" i="41"/>
  <c r="X68" i="41"/>
  <c r="W68" i="41" s="1"/>
  <c r="Y68" i="41" s="1"/>
  <c r="AC68" i="41"/>
  <c r="AE68" i="41"/>
  <c r="AK68" i="41"/>
  <c r="Q69" i="41"/>
  <c r="T69" i="41"/>
  <c r="X69" i="41"/>
  <c r="W69" i="41" s="1"/>
  <c r="Y69" i="41" s="1"/>
  <c r="AC69" i="41"/>
  <c r="AE69" i="41"/>
  <c r="AK69" i="41"/>
  <c r="Q75" i="41"/>
  <c r="T75" i="41"/>
  <c r="X75" i="41"/>
  <c r="W75" i="41" s="1"/>
  <c r="Y75" i="41" s="1"/>
  <c r="AC75" i="41"/>
  <c r="AE75" i="41"/>
  <c r="AK75" i="41"/>
  <c r="Q76" i="41"/>
  <c r="T76" i="41"/>
  <c r="X76" i="41"/>
  <c r="W76" i="41" s="1"/>
  <c r="Y76" i="41" s="1"/>
  <c r="AC76" i="41"/>
  <c r="AE76" i="41"/>
  <c r="AK76" i="41"/>
  <c r="Q77" i="41"/>
  <c r="T77" i="41"/>
  <c r="X77" i="41"/>
  <c r="W77" i="41" s="1"/>
  <c r="Y77" i="41" s="1"/>
  <c r="AC77" i="41"/>
  <c r="AE77" i="41"/>
  <c r="AK77" i="41"/>
  <c r="Q80" i="41"/>
  <c r="T80" i="41"/>
  <c r="X80" i="41"/>
  <c r="W80" i="41" s="1"/>
  <c r="Y80" i="41" s="1"/>
  <c r="AC80" i="41"/>
  <c r="AE80" i="41"/>
  <c r="AK80" i="41"/>
  <c r="Q81" i="41"/>
  <c r="T81" i="41"/>
  <c r="X81" i="41"/>
  <c r="W81" i="41" s="1"/>
  <c r="Y81" i="41" s="1"/>
  <c r="AC81" i="41"/>
  <c r="AE81" i="41"/>
  <c r="AK81" i="41"/>
  <c r="Q84" i="41"/>
  <c r="T84" i="41"/>
  <c r="X84" i="41"/>
  <c r="W84" i="41" s="1"/>
  <c r="Y84" i="41" s="1"/>
  <c r="AC84" i="41"/>
  <c r="AE84" i="41"/>
  <c r="AK84" i="41"/>
  <c r="Q85" i="41"/>
  <c r="T85" i="41"/>
  <c r="X85" i="41"/>
  <c r="W85" i="41" s="1"/>
  <c r="Y85" i="41" s="1"/>
  <c r="AC85" i="41"/>
  <c r="AE85" i="41"/>
  <c r="AK85" i="41"/>
  <c r="Q86" i="41"/>
  <c r="T86" i="41"/>
  <c r="X86" i="41"/>
  <c r="W86" i="41" s="1"/>
  <c r="Y86" i="41" s="1"/>
  <c r="AC86" i="41"/>
  <c r="AE86" i="41"/>
  <c r="AK86" i="41"/>
  <c r="Q88" i="41"/>
  <c r="T88" i="41"/>
  <c r="X88" i="41"/>
  <c r="W88" i="41" s="1"/>
  <c r="Y88" i="41" s="1"/>
  <c r="AC88" i="41"/>
  <c r="AE88" i="41"/>
  <c r="AK88" i="41"/>
  <c r="Q94" i="41"/>
  <c r="T94" i="41"/>
  <c r="X94" i="41"/>
  <c r="W94" i="41" s="1"/>
  <c r="Y94" i="41" s="1"/>
  <c r="AC94" i="41"/>
  <c r="AE94" i="41"/>
  <c r="AK94" i="41"/>
  <c r="Q98" i="41"/>
  <c r="T98" i="41"/>
  <c r="X98" i="41"/>
  <c r="W98" i="41" s="1"/>
  <c r="Y98" i="41" s="1"/>
  <c r="AC98" i="41"/>
  <c r="AE98" i="41"/>
  <c r="AK98" i="41"/>
  <c r="Q100" i="41"/>
  <c r="T100" i="41"/>
  <c r="X100" i="41"/>
  <c r="W100" i="41" s="1"/>
  <c r="Y100" i="41" s="1"/>
  <c r="AC100" i="41"/>
  <c r="AE100" i="41"/>
  <c r="AK100" i="41"/>
  <c r="Q101" i="41"/>
  <c r="T101" i="41"/>
  <c r="X101" i="41"/>
  <c r="W101" i="41" s="1"/>
  <c r="Y101" i="41" s="1"/>
  <c r="AC101" i="41"/>
  <c r="AE101" i="41"/>
  <c r="AK101" i="41"/>
  <c r="Q103" i="41"/>
  <c r="T103" i="41"/>
  <c r="X103" i="41"/>
  <c r="W103" i="41" s="1"/>
  <c r="Y103" i="41" s="1"/>
  <c r="AC103" i="41"/>
  <c r="AE103" i="41"/>
  <c r="AK103" i="41"/>
  <c r="Q106" i="41"/>
  <c r="T106" i="41"/>
  <c r="X106" i="41"/>
  <c r="W106" i="41" s="1"/>
  <c r="Y106" i="41" s="1"/>
  <c r="AC106" i="41"/>
  <c r="AE106" i="41"/>
  <c r="AK106" i="41"/>
  <c r="Q112" i="41"/>
  <c r="T112" i="41"/>
  <c r="X112" i="41"/>
  <c r="W112" i="41" s="1"/>
  <c r="Y112" i="41" s="1"/>
  <c r="AC112" i="41"/>
  <c r="AE112" i="41"/>
  <c r="AK112" i="41"/>
  <c r="Q122" i="41"/>
  <c r="T122" i="41"/>
  <c r="X122" i="41"/>
  <c r="W122" i="41" s="1"/>
  <c r="Y122" i="41" s="1"/>
  <c r="AC122" i="41"/>
  <c r="AE122" i="41"/>
  <c r="AK122" i="41"/>
  <c r="Q136" i="41"/>
  <c r="T136" i="41"/>
  <c r="X136" i="41"/>
  <c r="W136" i="41" s="1"/>
  <c r="Y136" i="41" s="1"/>
  <c r="AC136" i="41"/>
  <c r="AE136" i="41"/>
  <c r="AK136" i="41"/>
  <c r="Q139" i="41"/>
  <c r="T139" i="41"/>
  <c r="X139" i="41"/>
  <c r="W139" i="41" s="1"/>
  <c r="Y139" i="41" s="1"/>
  <c r="AC139" i="41"/>
  <c r="AE139" i="41"/>
  <c r="AK139" i="41"/>
  <c r="Q145" i="41"/>
  <c r="T145" i="41"/>
  <c r="X145" i="41"/>
  <c r="W145" i="41" s="1"/>
  <c r="Y145" i="41" s="1"/>
  <c r="AC145" i="41"/>
  <c r="AE145" i="41"/>
  <c r="AK145" i="41"/>
  <c r="Q151" i="41"/>
  <c r="T151" i="41"/>
  <c r="X151" i="41"/>
  <c r="W151" i="41" s="1"/>
  <c r="Y151" i="41" s="1"/>
  <c r="AC151" i="41"/>
  <c r="AE151" i="41"/>
  <c r="AK151" i="41"/>
  <c r="Q160" i="41"/>
  <c r="T160" i="41"/>
  <c r="X160" i="41"/>
  <c r="W160" i="41" s="1"/>
  <c r="Y160" i="41" s="1"/>
  <c r="AC160" i="41"/>
  <c r="AE160" i="41"/>
  <c r="AK160" i="41"/>
  <c r="Q161" i="41"/>
  <c r="T161" i="41"/>
  <c r="X161" i="41"/>
  <c r="W161" i="41" s="1"/>
  <c r="Y161" i="41" s="1"/>
  <c r="AC161" i="41"/>
  <c r="AE161" i="41"/>
  <c r="AK161" i="41"/>
  <c r="Q163" i="41"/>
  <c r="T163" i="41"/>
  <c r="X163" i="41"/>
  <c r="W163" i="41" s="1"/>
  <c r="Y163" i="41" s="1"/>
  <c r="AC163" i="41"/>
  <c r="AE163" i="41"/>
  <c r="AK163" i="41"/>
  <c r="Q167" i="41"/>
  <c r="T167" i="41"/>
  <c r="X167" i="41"/>
  <c r="W167" i="41" s="1"/>
  <c r="Y167" i="41" s="1"/>
  <c r="AC167" i="41"/>
  <c r="AE167" i="41"/>
  <c r="AK167" i="41"/>
  <c r="Q169" i="41"/>
  <c r="T169" i="41"/>
  <c r="X169" i="41"/>
  <c r="W169" i="41" s="1"/>
  <c r="Y169" i="41" s="1"/>
  <c r="AC169" i="41"/>
  <c r="AE169" i="41"/>
  <c r="AK169" i="41"/>
  <c r="Q175" i="41"/>
  <c r="T175" i="41"/>
  <c r="X175" i="41"/>
  <c r="W175" i="41" s="1"/>
  <c r="Y175" i="41" s="1"/>
  <c r="AC175" i="41"/>
  <c r="AE175" i="41"/>
  <c r="AK175" i="41"/>
  <c r="Q178" i="41"/>
  <c r="T178" i="41"/>
  <c r="X178" i="41"/>
  <c r="W178" i="41" s="1"/>
  <c r="Y178" i="41" s="1"/>
  <c r="AC178" i="41"/>
  <c r="AE178" i="41"/>
  <c r="AK178" i="41"/>
  <c r="Q186" i="41"/>
  <c r="T186" i="41"/>
  <c r="X186" i="41"/>
  <c r="W186" i="41" s="1"/>
  <c r="Y186" i="41" s="1"/>
  <c r="AC186" i="41"/>
  <c r="AE186" i="41"/>
  <c r="AK186" i="41"/>
  <c r="Q202" i="41"/>
  <c r="T202" i="41"/>
  <c r="X202" i="41"/>
  <c r="W202" i="41" s="1"/>
  <c r="Y202" i="41" s="1"/>
  <c r="AC202" i="41"/>
  <c r="AE202" i="41"/>
  <c r="AK202" i="41"/>
  <c r="Q222" i="41"/>
  <c r="T222" i="41"/>
  <c r="X222" i="41"/>
  <c r="W222" i="41" s="1"/>
  <c r="Y222" i="41" s="1"/>
  <c r="AC222" i="41"/>
  <c r="AE222" i="41"/>
  <c r="AK222" i="41"/>
  <c r="Q225" i="41"/>
  <c r="T225" i="41"/>
  <c r="X225" i="41"/>
  <c r="W225" i="41" s="1"/>
  <c r="Y225" i="41" s="1"/>
  <c r="AC225" i="41"/>
  <c r="AE225" i="41"/>
  <c r="AK225" i="41"/>
  <c r="Q238" i="41"/>
  <c r="T238" i="41"/>
  <c r="X238" i="41"/>
  <c r="W238" i="41" s="1"/>
  <c r="Y238" i="41" s="1"/>
  <c r="AC238" i="41"/>
  <c r="AE238" i="41"/>
  <c r="AK238" i="41"/>
  <c r="Q245" i="41"/>
  <c r="T245" i="41"/>
  <c r="X245" i="41"/>
  <c r="W245" i="41" s="1"/>
  <c r="Y245" i="41" s="1"/>
  <c r="AC245" i="41"/>
  <c r="AE245" i="41"/>
  <c r="AK245" i="41"/>
  <c r="Q247" i="41"/>
  <c r="T247" i="41"/>
  <c r="X247" i="41"/>
  <c r="W247" i="41" s="1"/>
  <c r="Y247" i="41" s="1"/>
  <c r="AC247" i="41"/>
  <c r="AE247" i="41"/>
  <c r="AK247" i="41"/>
  <c r="Q260" i="41"/>
  <c r="T260" i="41"/>
  <c r="X260" i="41"/>
  <c r="W260" i="41" s="1"/>
  <c r="Y260" i="41" s="1"/>
  <c r="AC260" i="41"/>
  <c r="AE260" i="41"/>
  <c r="AK260" i="41"/>
  <c r="Q266" i="41"/>
  <c r="T266" i="41"/>
  <c r="X266" i="41"/>
  <c r="W266" i="41" s="1"/>
  <c r="Y266" i="41" s="1"/>
  <c r="AC266" i="41"/>
  <c r="AE266" i="41"/>
  <c r="AK266" i="41"/>
  <c r="Q271" i="41"/>
  <c r="T271" i="41"/>
  <c r="X271" i="41"/>
  <c r="W271" i="41" s="1"/>
  <c r="Y271" i="41" s="1"/>
  <c r="AC271" i="41"/>
  <c r="AE271" i="41"/>
  <c r="AK271" i="41"/>
  <c r="Q278" i="41"/>
  <c r="T278" i="41"/>
  <c r="X278" i="41"/>
  <c r="W278" i="41" s="1"/>
  <c r="Y278" i="41" s="1"/>
  <c r="AC278" i="41"/>
  <c r="AE278" i="41"/>
  <c r="AK278" i="41"/>
  <c r="Q281" i="41"/>
  <c r="T281" i="41"/>
  <c r="X281" i="41"/>
  <c r="W281" i="41" s="1"/>
  <c r="Y281" i="41" s="1"/>
  <c r="AC281" i="41"/>
  <c r="AE281" i="41"/>
  <c r="AK281" i="41"/>
  <c r="Q298" i="41"/>
  <c r="T298" i="41"/>
  <c r="X298" i="41"/>
  <c r="W298" i="41" s="1"/>
  <c r="Y298" i="41" s="1"/>
  <c r="AC298" i="41"/>
  <c r="AE298" i="41"/>
  <c r="AK298" i="41"/>
  <c r="Q300" i="41"/>
  <c r="T300" i="41"/>
  <c r="X300" i="41"/>
  <c r="W300" i="41" s="1"/>
  <c r="Y300" i="41" s="1"/>
  <c r="AC300" i="41"/>
  <c r="AE300" i="41"/>
  <c r="AK300" i="41"/>
  <c r="Q301" i="41"/>
  <c r="S301" i="41"/>
  <c r="T301" i="41" s="1"/>
  <c r="X301" i="41"/>
  <c r="W301" i="41" s="1"/>
  <c r="Y301" i="41" s="1"/>
  <c r="AC301" i="41"/>
  <c r="AG301" i="41"/>
  <c r="AH301" i="41"/>
  <c r="AI301" i="41"/>
  <c r="F302" i="41"/>
  <c r="G302" i="41"/>
  <c r="H302" i="41"/>
  <c r="I302" i="41"/>
  <c r="J302" i="41"/>
  <c r="G32" i="42"/>
  <c r="G31" i="42"/>
  <c r="G30" i="42"/>
  <c r="AE301" i="41" l="1"/>
  <c r="AJ301" i="41"/>
  <c r="AK301" i="41" s="1"/>
  <c r="F4" i="42"/>
  <c r="B4" i="42"/>
  <c r="G31" i="38" l="1"/>
  <c r="G32" i="38"/>
  <c r="G30" i="38"/>
  <c r="F4" i="38"/>
  <c r="B4" i="38"/>
  <c r="G33" i="42" l="1"/>
  <c r="G33" i="38"/>
  <c r="E26" i="42"/>
  <c r="G26" i="42"/>
  <c r="B26" i="42"/>
  <c r="B26" i="38"/>
</calcChain>
</file>

<file path=xl/sharedStrings.xml><?xml version="1.0" encoding="utf-8"?>
<sst xmlns="http://schemas.openxmlformats.org/spreadsheetml/2006/main" count="765" uniqueCount="385">
  <si>
    <t>First Nation:</t>
  </si>
  <si>
    <t xml:space="preserve">First Nation Band Number: </t>
  </si>
  <si>
    <t xml:space="preserve">School District Number:  </t>
  </si>
  <si>
    <t>First Nation Transportation Contact Name:</t>
  </si>
  <si>
    <t xml:space="preserve">School District Transportation Contact:  </t>
  </si>
  <si>
    <t xml:space="preserve"> </t>
  </si>
  <si>
    <t>Name of School Attending</t>
  </si>
  <si>
    <t>Number of First Nation Students living on reserve, 
using service</t>
  </si>
  <si>
    <r>
      <rPr>
        <b/>
        <sz val="18"/>
        <color theme="1"/>
        <rFont val="Calibri"/>
        <family val="2"/>
        <scheme val="minor"/>
      </rPr>
      <t>Transportation Service Category</t>
    </r>
    <r>
      <rPr>
        <sz val="18"/>
        <color theme="1"/>
        <rFont val="Calibri"/>
        <family val="2"/>
        <scheme val="minor"/>
      </rPr>
      <t xml:space="preserve"> </t>
    </r>
  </si>
  <si>
    <t xml:space="preserve">Contained within the operating grant - for reference:
</t>
  </si>
  <si>
    <t>Student Location Factor (SLF)</t>
  </si>
  <si>
    <t>Supplementary Student Location Factor (SSLF)</t>
  </si>
  <si>
    <t>Provincial Student Transportation Fund (STF)</t>
  </si>
  <si>
    <t xml:space="preserve">Agreement of Joint Transportation Plan. Signature implies  that pick-up and drop-off points have been reviewed for safety considerations.  </t>
  </si>
  <si>
    <t>Chief of the First Nation (or delegate)</t>
  </si>
  <si>
    <t>Date Signed</t>
  </si>
  <si>
    <t>Board Chair (or delegate)</t>
  </si>
  <si>
    <t xml:space="preserve">  </t>
  </si>
  <si>
    <t>2026/27 Joint Transportation Plan Worksheet</t>
  </si>
  <si>
    <t>Refer to the Instructions Tab for more details on each Step.</t>
  </si>
  <si>
    <r>
      <rPr>
        <b/>
        <sz val="16"/>
        <color rgb="FF000000"/>
        <rFont val="Calibri"/>
        <family val="2"/>
      </rPr>
      <t>NOTE:</t>
    </r>
    <r>
      <rPr>
        <sz val="16"/>
        <color rgb="FF000000"/>
        <rFont val="Calibri"/>
        <family val="2"/>
      </rPr>
      <t xml:space="preserve"> 
</t>
    </r>
    <r>
      <rPr>
        <b/>
        <sz val="18"/>
        <color theme="1"/>
        <rFont val="Calibri"/>
        <family val="2"/>
      </rPr>
      <t>For use in the planning of First Nation Student transportation. All parties should retain a copy for your records.</t>
    </r>
  </si>
  <si>
    <t>Contact phone number/Email address:</t>
  </si>
  <si>
    <t>STEP 1</t>
  </si>
  <si>
    <r>
      <t xml:space="preserve">Estimate the number of First Nation Students attending public schools and requiring transportation. </t>
    </r>
    <r>
      <rPr>
        <b/>
        <strike/>
        <sz val="18"/>
        <color rgb="FF000000"/>
        <rFont val="Calibri"/>
        <family val="2"/>
        <scheme val="minor"/>
      </rPr>
      <t xml:space="preserve">
</t>
    </r>
  </si>
  <si>
    <t>STEP 1 - Continued</t>
  </si>
  <si>
    <t xml:space="preserve"> Transportation Services</t>
  </si>
  <si>
    <t xml:space="preserve"> STEP 2 – Transportation services in place that are not funded by the BCTEA First Nation Student Transportation Fund (BCTEA)</t>
  </si>
  <si>
    <t>STEP 3 - Transportation Services Funded by BCTEA</t>
  </si>
  <si>
    <r>
      <t xml:space="preserve">STEP </t>
    </r>
    <r>
      <rPr>
        <b/>
        <strike/>
        <sz val="18"/>
        <color theme="1"/>
        <rFont val="Calibri"/>
        <family val="2"/>
        <scheme val="minor"/>
      </rPr>
      <t>4</t>
    </r>
    <r>
      <rPr>
        <b/>
        <sz val="18"/>
        <color theme="1"/>
        <rFont val="Calibri"/>
        <family val="2"/>
        <scheme val="minor"/>
      </rPr>
      <t xml:space="preserve"> - First Nation Schools of Choice</t>
    </r>
  </si>
  <si>
    <t xml:space="preserve">STEP 2(a) Description of Transportation Services in place that are not funded by BCTEA. </t>
  </si>
  <si>
    <t>STEP 2(b) - 
2025/26 School district’s financial contribution for Transportation Services in place for First Nation Students living on reserve that are not funded by BCTEA</t>
  </si>
  <si>
    <t>STEP 3(a) - Description of Transportation Services</t>
  </si>
  <si>
    <t>STEP 3(b) - Cost of Transportation Services</t>
  </si>
  <si>
    <t>STEP 3(c) Are services pro-rated?</t>
  </si>
  <si>
    <t>STEP 3(d) Describe calculation used for pro-rating services when students off-reserve are on the same bus. (e.g. cost of service divided by ridership or cost of service divided by distance)</t>
  </si>
  <si>
    <t xml:space="preserve">Indicate if route includes First Nation Schools of Choice </t>
  </si>
  <si>
    <t xml:space="preserve">Total Number of First Nation Students </t>
  </si>
  <si>
    <t xml:space="preserve">Total School District Contribution </t>
  </si>
  <si>
    <t>Total Cost of BCTEA Funded Transportation</t>
  </si>
  <si>
    <t xml:space="preserve">STEP 5 - Breakdown of the available school district 2025-26 funding sources: 
</t>
  </si>
  <si>
    <r>
      <rPr>
        <b/>
        <sz val="18"/>
        <rFont val="Calibri"/>
        <family val="2"/>
      </rPr>
      <t>Approximate Transportation Proxy:</t>
    </r>
    <r>
      <rPr>
        <sz val="18"/>
        <rFont val="Calibri"/>
        <family val="2"/>
      </rPr>
      <t xml:space="preserve"> Derived from the Student Location Factor (SLF), Supplementary Student Location Factor (SSLF) and Provincial Student Transportation Fund (STF). This amount is the minimum of the FNSR that should be applied to the transportation of First Nations Students living on reserve attending public school. </t>
    </r>
  </si>
  <si>
    <t>STEP 6</t>
  </si>
  <si>
    <t>Instructions for the submission of Transportation Plan Worksheets for the 2026/27 School Year</t>
  </si>
  <si>
    <t>INTRODUCTION:</t>
  </si>
  <si>
    <r>
      <t xml:space="preserve">• First Nations and school districts will work together to jointly develop Transportation Plan Worksheets (Joint Plans) for First Nation Students living on-reserve to attend BC Public Schools. Joint Plans must be aligned with the Guiding Principles and policies for developing Joint Plans (refer to:  </t>
    </r>
    <r>
      <rPr>
        <i/>
        <sz val="11"/>
        <color theme="1"/>
        <rFont val="Calibri"/>
        <family val="2"/>
        <scheme val="minor"/>
      </rPr>
      <t>First Nation Student Transportation Fund Planning Policy and Procedures Guide 2026-27 School Year.)</t>
    </r>
  </si>
  <si>
    <t xml:space="preserve">• First Nations and school districts should identify and develop transportation services and/or strategies which best meet the transportation needs of First Nation Students attending BC Public School(s). These strategies may include agreement for First Nation Students to walk to nearby BC Public School(s), be transported by school bus, water transportation, or other means. </t>
  </si>
  <si>
    <t>• For the 2026/27 school year, the BCTEA First Nation Student Transportation funding is based on approved amounts from the 2025/26 school year for to/from school transportation in accordance with existing Joint First Nation Student Transportation Plans (Joint Plans). Carryover funds issued in 2025/26 or from previous years will be deducted.</t>
  </si>
  <si>
    <t xml:space="preserve">• Joint Plan funding decisions will be based on the agreement between First Nations and school districts. Plans do not need to be submitted to the BCTEA Parties. </t>
  </si>
  <si>
    <t>INSTRUCTIONS:</t>
  </si>
  <si>
    <t>• Complete First Nation and school district's contact information e.g., Name, band number and/or school district and transportation contact name and phone number/email address.</t>
  </si>
  <si>
    <t xml:space="preserve">Step 1 </t>
  </si>
  <si>
    <r>
      <t xml:space="preserve">• Estimate the number of Students living on reserve attending public schools </t>
    </r>
    <r>
      <rPr>
        <b/>
        <sz val="11"/>
        <rFont val="Calibri"/>
        <family val="2"/>
        <scheme val="minor"/>
      </rPr>
      <t>requiring transportation</t>
    </r>
    <r>
      <rPr>
        <sz val="11"/>
        <rFont val="Calibri"/>
        <family val="2"/>
        <scheme val="minor"/>
      </rPr>
      <t xml:space="preserve"> for the 2026/27 school year. Complete worksheet for ALL First Nation Students in the school district requiring transportation.</t>
    </r>
  </si>
  <si>
    <t>Step 1 - Continued</t>
  </si>
  <si>
    <t xml:space="preserve">• First Nation Students should be grouped into the type of transportation services being provided or requested. From the drop-down, please select the appropriate Transportation Service Category. If selecting Other, please explain in description. </t>
  </si>
  <si>
    <t xml:space="preserve">Step 2 - Transportation services in place that are not funded by BCTEA. </t>
  </si>
  <si>
    <r>
      <t xml:space="preserve">• Document the school district's annual financial contribution for pre-existing transportation services, prior to accessing BCTEA funding, and any additional transportation services not funded by BCTEA. - see Example Tab.
</t>
    </r>
    <r>
      <rPr>
        <sz val="11"/>
        <color rgb="FF000000"/>
        <rFont val="Calibri"/>
        <family val="2"/>
        <scheme val="minor"/>
      </rPr>
      <t>• Total Contribution includes funding from the First Nation Student Rate.</t>
    </r>
  </si>
  <si>
    <t xml:space="preserve">Step 3 - Description of Transportation Services Funded by BCTEA
</t>
  </si>
  <si>
    <r>
      <rPr>
        <sz val="11"/>
        <color rgb="FF000000"/>
        <rFont val="Calibri"/>
        <family val="2"/>
        <scheme val="minor"/>
      </rPr>
      <t>• 3 (b) Document the cost of</t>
    </r>
    <r>
      <rPr>
        <sz val="11"/>
        <color rgb="FF000000"/>
        <rFont val="Calibri"/>
        <family val="2"/>
        <scheme val="minor"/>
      </rPr>
      <t xml:space="preserve"> services</t>
    </r>
    <r>
      <rPr>
        <sz val="11"/>
        <color rgb="FF000000"/>
        <rFont val="Calibri"/>
        <family val="2"/>
        <scheme val="minor"/>
      </rPr>
      <t xml:space="preserve"> funded by BCTEA. The focus is on </t>
    </r>
    <r>
      <rPr>
        <i/>
        <sz val="11"/>
        <color rgb="FF000000"/>
        <rFont val="Calibri"/>
        <family val="2"/>
        <scheme val="minor"/>
      </rPr>
      <t xml:space="preserve">operating costs </t>
    </r>
    <r>
      <rPr>
        <sz val="11"/>
        <color rgb="FF000000"/>
        <rFont val="Calibri"/>
        <family val="2"/>
        <scheme val="minor"/>
      </rPr>
      <t xml:space="preserve">associated with First Nation Student transportation services.  If transportation capital implications are identified, please refer to "Funding for Capital Acquisition" in the </t>
    </r>
    <r>
      <rPr>
        <i/>
        <sz val="11"/>
        <color rgb="FF000000"/>
        <rFont val="Calibri"/>
        <family val="2"/>
        <scheme val="minor"/>
      </rPr>
      <t xml:space="preserve">First Nation Student Transportation Fund: Planning, Policy and Procedures Guide 2026-27 School Year </t>
    </r>
    <r>
      <rPr>
        <sz val="11"/>
        <color rgb="FF000000"/>
        <rFont val="Calibri"/>
        <family val="2"/>
        <scheme val="minor"/>
      </rPr>
      <t>document for guidance.</t>
    </r>
  </si>
  <si>
    <r>
      <t xml:space="preserve">Step </t>
    </r>
    <r>
      <rPr>
        <b/>
        <sz val="12"/>
        <color theme="1"/>
        <rFont val="Calibri"/>
        <family val="2"/>
        <scheme val="minor"/>
      </rPr>
      <t>3</t>
    </r>
    <r>
      <rPr>
        <b/>
        <sz val="11"/>
        <rFont val="Calibri"/>
        <family val="2"/>
        <scheme val="minor"/>
      </rPr>
      <t xml:space="preserve"> - Pro-rating</t>
    </r>
  </si>
  <si>
    <t>• 3 (c) Identify whether the proposed services are pro-rated.
• (d) If applicable, describe the calculation used for pro-rating services when students off-reserve are on the same bus. For example, cost of service divided by ridership or kilometre distance.</t>
  </si>
  <si>
    <r>
      <t xml:space="preserve">Step </t>
    </r>
    <r>
      <rPr>
        <b/>
        <sz val="12"/>
        <color theme="1"/>
        <rFont val="Calibri"/>
        <family val="2"/>
        <scheme val="minor"/>
      </rPr>
      <t xml:space="preserve">4 - </t>
    </r>
    <r>
      <rPr>
        <b/>
        <sz val="11"/>
        <color theme="1"/>
        <rFont val="Calibri"/>
        <family val="2"/>
        <scheme val="minor"/>
      </rPr>
      <t xml:space="preserve">First Nation Schools of Choice
• </t>
    </r>
    <r>
      <rPr>
        <sz val="11"/>
        <color theme="1"/>
        <rFont val="Calibri"/>
        <family val="2"/>
        <scheme val="minor"/>
      </rPr>
      <t>If a route includes First Nation Schools of Choice, indicate by checking the box on the corresponding line.</t>
    </r>
  </si>
  <si>
    <r>
      <t>Step 5 - For reference: Breakdown of the available school district 2025-26 funding sources:
•</t>
    </r>
    <r>
      <rPr>
        <sz val="11"/>
        <color rgb="FF000000"/>
        <rFont val="Calibri"/>
        <family val="2"/>
      </rPr>
      <t xml:space="preserve"> Funding sources include the transportation "proxy", general operating grant (that contains the Student Location Factor and Supplemental Student Location Factor), and the Provincial Student Transportation Fund. 
 </t>
    </r>
  </si>
  <si>
    <r>
      <t xml:space="preserve">Step </t>
    </r>
    <r>
      <rPr>
        <b/>
        <sz val="12"/>
        <color theme="1"/>
        <rFont val="Calibri"/>
        <family val="2"/>
        <scheme val="minor"/>
      </rPr>
      <t>6 -</t>
    </r>
    <r>
      <rPr>
        <b/>
        <sz val="11"/>
        <color theme="1"/>
        <rFont val="Calibri"/>
        <family val="2"/>
        <scheme val="minor"/>
      </rPr>
      <t xml:space="preserve"> Board and First Nation approval and sign off of Joint Plans.</t>
    </r>
  </si>
  <si>
    <t>School A</t>
  </si>
  <si>
    <t>To/From Bus</t>
  </si>
  <si>
    <t>SD Bus service operated by the district and funded via the operating grant.</t>
  </si>
  <si>
    <t xml:space="preserve">School district express bus for shorter ride time from community to school </t>
  </si>
  <si>
    <t>School B</t>
  </si>
  <si>
    <t>Bus Passes</t>
  </si>
  <si>
    <t>bus passes are not provided to students</t>
  </si>
  <si>
    <t>Bus passes to be provided to secondary school students ($60)(10 months) = $600(20)= Total</t>
  </si>
  <si>
    <t>School C</t>
  </si>
  <si>
    <t>Board pays for bussing to/from school</t>
  </si>
  <si>
    <t>NA</t>
  </si>
  <si>
    <t>School D</t>
  </si>
  <si>
    <t>Pro-rated SD provided Bus</t>
  </si>
  <si>
    <t>Pro-Rated SD provided bus</t>
  </si>
  <si>
    <t>Yes</t>
  </si>
  <si>
    <t>Cost is calculated by ridership</t>
  </si>
  <si>
    <t>SD Number</t>
  </si>
  <si>
    <t>School District</t>
  </si>
  <si>
    <t>First Nation Band Number</t>
  </si>
  <si>
    <t>First Nation Name</t>
  </si>
  <si>
    <t>2023-24 Reported BC Residents Attending School - NOT COLLECTED - REMOVE</t>
  </si>
  <si>
    <t>2024-25 Reported BC Residents Requiring Transportation</t>
  </si>
  <si>
    <t>2024-25 Reported Nominal Roll Students Requiring Transportation</t>
  </si>
  <si>
    <t>2023-24 Reported Total Distance Covered Daily by Buses (KM) - NOT COLLECTED - REMOVE</t>
  </si>
  <si>
    <t xml:space="preserve">2024-25 First Nation Students living on reserve  Transportation spending 
(school district reported) to June 30, 2025) </t>
  </si>
  <si>
    <t>2024-25 Actual Student Transportation spending
 (June 30, 2025 audited financial statement)
(all students)</t>
  </si>
  <si>
    <t>2025-26 Revenue (and sources) for all operational costs  
For information
(Table 2A operating grant manual (Dec re-calc based on Sept 1701)</t>
  </si>
  <si>
    <t>2025-26 Student Transportation Fund</t>
  </si>
  <si>
    <t>2025-26 Student Location Factor</t>
  </si>
  <si>
    <t>2025-26 Supplemental
Student Location
Factor Funding</t>
  </si>
  <si>
    <t>2024-25 Amended budget
Student Transportation to Jun 30, 2025 as of Feb 28, 2025
(all students) - WILL NEED TO BE PRE-POPULATED AT LATER DATE</t>
  </si>
  <si>
    <t>2023-24 BCTEA To/from Carryover</t>
  </si>
  <si>
    <t>2023-24 BCTEA EX Carryover - REMAINING AFTER REPURPOSING</t>
  </si>
  <si>
    <t>2023-24 BCTEA Shelter Carryover</t>
  </si>
  <si>
    <t>2025-26 BCTEA Approved</t>
  </si>
  <si>
    <t>2024-25 To/From after to/from C/O applied</t>
  </si>
  <si>
    <t>2024-25 EX Allocation</t>
  </si>
  <si>
    <t>2024-25 CDS Payment</t>
  </si>
  <si>
    <t>Part of 2024-25 CDS Payment that is To/From</t>
  </si>
  <si>
    <t>Part of 2024-25 CDS Payment that is Extracurricular</t>
  </si>
  <si>
    <t>CHECKING BALANCE</t>
  </si>
  <si>
    <t>2023-24 BCTEA Extracurricular Carryover prior to repurposing (confimred amount)</t>
  </si>
  <si>
    <t>2023-24 Carryover Extracurricular repurposed repurposed for to/from</t>
  </si>
  <si>
    <t>2023-24 Carryover Extracurricular repurposed repurposed for Extracurricular</t>
  </si>
  <si>
    <t>Total EX Funds Available for 2024-2025</t>
  </si>
  <si>
    <t>ex Repurposed to TO/FROM - FOR REF. DNU</t>
  </si>
  <si>
    <t>TO/FROM cds - FOR REF. DNU</t>
  </si>
  <si>
    <t>Student Count as per 2022-23 Nominal Roll</t>
  </si>
  <si>
    <t>2025-26 FN_STF</t>
  </si>
  <si>
    <t>2025-26 FN_SLF</t>
  </si>
  <si>
    <t>2025-26 FN_SSLF</t>
  </si>
  <si>
    <t>2025-26 FN_SR</t>
  </si>
  <si>
    <t>Proxy</t>
  </si>
  <si>
    <t>Sample School District</t>
  </si>
  <si>
    <t>Sample First Nation</t>
  </si>
  <si>
    <t xml:space="preserve"> Southeast Kootenay</t>
  </si>
  <si>
    <t>Rocky Mountain</t>
  </si>
  <si>
    <t>Kootenay Lake</t>
  </si>
  <si>
    <t xml:space="preserve"> Arrow Lakes</t>
  </si>
  <si>
    <t>Revelstoke</t>
  </si>
  <si>
    <t>Kootenay-Columbia</t>
  </si>
  <si>
    <t>Vernon</t>
  </si>
  <si>
    <t>Central Okanagan</t>
  </si>
  <si>
    <t>Cariboo-Chilcotin</t>
  </si>
  <si>
    <t>Quesnel</t>
  </si>
  <si>
    <t>Chilliwack</t>
  </si>
  <si>
    <t>Abbotsford</t>
  </si>
  <si>
    <t>Langley</t>
  </si>
  <si>
    <t>Surrey</t>
  </si>
  <si>
    <t>Delta</t>
  </si>
  <si>
    <t>Richmond</t>
  </si>
  <si>
    <t>Vancouver</t>
  </si>
  <si>
    <t>New Westminster</t>
  </si>
  <si>
    <t>Burnaby</t>
  </si>
  <si>
    <t>Maple Ridge-Pitt Meadows</t>
  </si>
  <si>
    <t>Coquitlam</t>
  </si>
  <si>
    <t>North Vancouver</t>
  </si>
  <si>
    <t>West Vancouver</t>
  </si>
  <si>
    <t>Sunshine Coast</t>
  </si>
  <si>
    <t>Powell River</t>
  </si>
  <si>
    <t>Sea To Sky</t>
  </si>
  <si>
    <t>Central Coast</t>
  </si>
  <si>
    <t>Haida Gwaii</t>
  </si>
  <si>
    <t>Boundary</t>
  </si>
  <si>
    <t>Prince Rupert</t>
  </si>
  <si>
    <t>Okanagan Similkameen</t>
  </si>
  <si>
    <t>Bulkley Valley</t>
  </si>
  <si>
    <t>Prince George</t>
  </si>
  <si>
    <t>Nicola-Similkameen</t>
  </si>
  <si>
    <t>Peace River South</t>
  </si>
  <si>
    <t>Peace River North</t>
  </si>
  <si>
    <t>Greater Victoria</t>
  </si>
  <si>
    <t>Sooke</t>
  </si>
  <si>
    <t>Saanich</t>
  </si>
  <si>
    <t>Gulf Islands</t>
  </si>
  <si>
    <t>Okanagan Skaha</t>
  </si>
  <si>
    <t>Nanaimo-Ladysmith</t>
  </si>
  <si>
    <t>Qualicum</t>
  </si>
  <si>
    <t>Pacific Rim</t>
  </si>
  <si>
    <t>Comox Valley</t>
  </si>
  <si>
    <t>Campbell River</t>
  </si>
  <si>
    <t>Kamloops-Thompson</t>
  </si>
  <si>
    <t>Gold Trail</t>
  </si>
  <si>
    <t>Mission</t>
  </si>
  <si>
    <t>Fraser-Cascade</t>
  </si>
  <si>
    <t>Cowichan Valley</t>
  </si>
  <si>
    <t>Fort Nelson</t>
  </si>
  <si>
    <t>Coast Mountains</t>
  </si>
  <si>
    <t>North Okanagan-Shuswap</t>
  </si>
  <si>
    <t>Vancouver Island West</t>
  </si>
  <si>
    <t>Vancouver Island North</t>
  </si>
  <si>
    <t>Stikine</t>
  </si>
  <si>
    <t>Nechako Lakes</t>
  </si>
  <si>
    <t>Nisga'a</t>
  </si>
  <si>
    <t>Conseil Scolaire Francophone</t>
  </si>
  <si>
    <t xml:space="preserve">ʔaq'am </t>
  </si>
  <si>
    <t>Yaq̓it ʔa·knuqⱡi ‘it (Tobacco Plains)</t>
  </si>
  <si>
    <t xml:space="preserve">ʔakisq̓nuk </t>
  </si>
  <si>
    <t xml:space="preserve">Kenpesq’t (Shuswap Band) </t>
  </si>
  <si>
    <t xml:space="preserve">Yaqan Nukiy (Lower Kootenay) </t>
  </si>
  <si>
    <t xml:space="preserve">Okanagan </t>
  </si>
  <si>
    <t xml:space="preserve">Saulteau </t>
  </si>
  <si>
    <t xml:space="preserve">Tl'etinqox </t>
  </si>
  <si>
    <t xml:space="preserve">Yuneŝit’in </t>
  </si>
  <si>
    <t xml:space="preserve">Takla </t>
  </si>
  <si>
    <t xml:space="preserve">Tsq'escen (Canim Lake) </t>
  </si>
  <si>
    <t xml:space="preserve">Esk'etemc </t>
  </si>
  <si>
    <t xml:space="preserve">Xatśūll (Soda Creek) </t>
  </si>
  <si>
    <t xml:space="preserve">Stswecem’c Xget’tem (formerly Canoe Creek) </t>
  </si>
  <si>
    <t xml:space="preserve">Tl'esqox (formerly Toosey Band) </t>
  </si>
  <si>
    <t xml:space="preserve">Tŝideldel </t>
  </si>
  <si>
    <t xml:space="preserve">Ulkatchot'en </t>
  </si>
  <si>
    <t xml:space="preserve">T'exelc (Williams Lake) </t>
  </si>
  <si>
    <t xml:space="preserve">Xeni Gwet'in </t>
  </si>
  <si>
    <t xml:space="preserve">?Esdilagh </t>
  </si>
  <si>
    <t>Nazko</t>
  </si>
  <si>
    <t xml:space="preserve">Lhoosk'uz Dené </t>
  </si>
  <si>
    <t xml:space="preserve">Lhtako Dene </t>
  </si>
  <si>
    <t xml:space="preserve">Nazko </t>
  </si>
  <si>
    <t xml:space="preserve">Cheam </t>
  </si>
  <si>
    <t xml:space="preserve">Peters </t>
  </si>
  <si>
    <t xml:space="preserve">Sq’éwqel (Seabird Island Band) </t>
  </si>
  <si>
    <t xml:space="preserve">Shxwhá:y Village </t>
  </si>
  <si>
    <t xml:space="preserve">Shxw’ōwhámél </t>
  </si>
  <si>
    <t xml:space="preserve">Sqwá </t>
  </si>
  <si>
    <t xml:space="preserve">Soowahlie </t>
  </si>
  <si>
    <t xml:space="preserve">Squiala </t>
  </si>
  <si>
    <t>Skowkale</t>
  </si>
  <si>
    <t>Ch’íyáqtel (Tzeachten)</t>
  </si>
  <si>
    <t>Yakweakwioose</t>
  </si>
  <si>
    <t xml:space="preserve">STO:LO </t>
  </si>
  <si>
    <t xml:space="preserve">STO:LO TRIBAL C </t>
  </si>
  <si>
    <t>CHAWATHIL INDIAN BAND</t>
  </si>
  <si>
    <t>Matsqui</t>
  </si>
  <si>
    <t xml:space="preserve">Semá:th (Sumas) </t>
  </si>
  <si>
    <t>TŜIDELDEL FIRST NATION</t>
  </si>
  <si>
    <t xml:space="preserve">Katzie </t>
  </si>
  <si>
    <t xml:space="preserve">Kwantlen </t>
  </si>
  <si>
    <t xml:space="preserve">Sḵwx̱wú7mesh Úxwumixw (Squamish) </t>
  </si>
  <si>
    <t xml:space="preserve">Semiahmoo </t>
  </si>
  <si>
    <t>KWIKWASUT'INUXW HAXWA'MIS</t>
  </si>
  <si>
    <t>TK'EMLÚPS TE SECWÉPEMC</t>
  </si>
  <si>
    <t>OSOYOOS INDIAN BAND</t>
  </si>
  <si>
    <t xml:space="preserve">xʷməθkʷəy̓əm (Musqueam) </t>
  </si>
  <si>
    <t xml:space="preserve">Tsartlip </t>
  </si>
  <si>
    <t>DZAWADA'ENUXW FIRST NATION</t>
  </si>
  <si>
    <t>Squamish</t>
  </si>
  <si>
    <t>KWANTLEN FIRST NATION</t>
  </si>
  <si>
    <t xml:space="preserve">kʷikʷəƛ̓əm (Kwikwetlem) </t>
  </si>
  <si>
    <t xml:space="preserve">Tsleil-Waututh </t>
  </si>
  <si>
    <t>Klahoose First Nation</t>
  </si>
  <si>
    <t xml:space="preserve">Líl̓wat </t>
  </si>
  <si>
    <t xml:space="preserve">N'Quatqua </t>
  </si>
  <si>
    <t>Aitchelitz</t>
  </si>
  <si>
    <t xml:space="preserve">Samahquam </t>
  </si>
  <si>
    <t>Skatin</t>
  </si>
  <si>
    <t xml:space="preserve">Haíłzaqv (Heiltsuk) </t>
  </si>
  <si>
    <t xml:space="preserve">Nuxalk </t>
  </si>
  <si>
    <t xml:space="preserve">Wuikinuxv </t>
  </si>
  <si>
    <t xml:space="preserve">Old Massett </t>
  </si>
  <si>
    <t xml:space="preserve">Skidegate </t>
  </si>
  <si>
    <t xml:space="preserve">Metlakatla </t>
  </si>
  <si>
    <t>LAX KW'ALAAMS INDIAN BAND</t>
  </si>
  <si>
    <t xml:space="preserve">Lower Similkameen </t>
  </si>
  <si>
    <t xml:space="preserve">Osoyoos </t>
  </si>
  <si>
    <t xml:space="preserve">Upper Similkameen </t>
  </si>
  <si>
    <t xml:space="preserve">Iskut </t>
  </si>
  <si>
    <t xml:space="preserve">Lake Babine </t>
  </si>
  <si>
    <t>Takla Lake</t>
  </si>
  <si>
    <t xml:space="preserve">Tahltan </t>
  </si>
  <si>
    <t xml:space="preserve">Witset (formerly Moricetown) </t>
  </si>
  <si>
    <t xml:space="preserve">GITKSAN LOCAL S </t>
  </si>
  <si>
    <t>Douglas</t>
  </si>
  <si>
    <t xml:space="preserve">Lheidli T'enneh </t>
  </si>
  <si>
    <t xml:space="preserve">McLeod Lake </t>
  </si>
  <si>
    <t xml:space="preserve">Tl'azt'en </t>
  </si>
  <si>
    <t xml:space="preserve">Yekooche </t>
  </si>
  <si>
    <t>NAZKO FIRST NATION</t>
  </si>
  <si>
    <t xml:space="preserve">C’eletkwmx (Coldwater) </t>
  </si>
  <si>
    <t xml:space="preserve">COOK'S FERRY </t>
  </si>
  <si>
    <t xml:space="preserve">Nłeʔkepmxc (Lower Nicola) </t>
  </si>
  <si>
    <t xml:space="preserve">Nooaitch </t>
  </si>
  <si>
    <t xml:space="preserve">Scw'exmx (Shackan) </t>
  </si>
  <si>
    <t xml:space="preserve">Upper Nicola </t>
  </si>
  <si>
    <t>TSAL'ALH</t>
  </si>
  <si>
    <t>SKWLAX TE SECWÉPEMCÚL̓ECW</t>
  </si>
  <si>
    <t>Williams Lake First Nation</t>
  </si>
  <si>
    <t xml:space="preserve">West Moberly </t>
  </si>
  <si>
    <t xml:space="preserve">Blueberry River </t>
  </si>
  <si>
    <t xml:space="preserve">Doig River </t>
  </si>
  <si>
    <t xml:space="preserve">Halfway River </t>
  </si>
  <si>
    <t xml:space="preserve">Quw’utsun (Cowichan) </t>
  </si>
  <si>
    <t xml:space="preserve">Xwsepsum (Kosapsum) Esquimalt </t>
  </si>
  <si>
    <t xml:space="preserve">Penelakut </t>
  </si>
  <si>
    <t xml:space="preserve">Songhees </t>
  </si>
  <si>
    <t xml:space="preserve">Sc'ianew (Beecher Bay) </t>
  </si>
  <si>
    <t xml:space="preserve">Dzawada̱ʼenux̱w </t>
  </si>
  <si>
    <t xml:space="preserve">Pacheedaht </t>
  </si>
  <si>
    <t xml:space="preserve">T'Sou-ke  </t>
  </si>
  <si>
    <t>We Wai Kai Nation</t>
  </si>
  <si>
    <t>Tsawout</t>
  </si>
  <si>
    <t>Tseycum</t>
  </si>
  <si>
    <t>BOḰEĆEN (Pauquachin)</t>
  </si>
  <si>
    <t>W̱SÁNEĆ Leadership</t>
  </si>
  <si>
    <t>Cowichan</t>
  </si>
  <si>
    <t xml:space="preserve">SnPink’tn (Penticton) </t>
  </si>
  <si>
    <t xml:space="preserve">Tk’emlúps te Secwe̓pemc </t>
  </si>
  <si>
    <t xml:space="preserve">Snaw-Naw-As (Nanoose) </t>
  </si>
  <si>
    <t xml:space="preserve">Snuneymuxw </t>
  </si>
  <si>
    <t xml:space="preserve">Stz’uminus </t>
  </si>
  <si>
    <t xml:space="preserve">Qualicum </t>
  </si>
  <si>
    <t xml:space="preserve">Nuu-chah-nulth Tribal Council </t>
  </si>
  <si>
    <t>tukʷaaʔatḥ (Toquaht)</t>
  </si>
  <si>
    <t>c̓išaaʔatḥ (Tseshaht)</t>
  </si>
  <si>
    <t>Hupačasath (Hupacasath)</t>
  </si>
  <si>
    <t>Tla-o-qui-aht</t>
  </si>
  <si>
    <t>Huu-ay-aht</t>
  </si>
  <si>
    <t xml:space="preserve">K’ómoks </t>
  </si>
  <si>
    <t>Takla Nation</t>
  </si>
  <si>
    <t>Gwa'sala-Nakwaxda'xw Indian Band</t>
  </si>
  <si>
    <t xml:space="preserve">Wei Wai Kum (Campbell River) </t>
  </si>
  <si>
    <t xml:space="preserve">We Wai Kai (Cape Mudge) </t>
  </si>
  <si>
    <t xml:space="preserve">Xwémalhkwu (Homalco) </t>
  </si>
  <si>
    <t xml:space="preserve">Klahoose </t>
  </si>
  <si>
    <t xml:space="preserve">Kwikwasut’inuxw Haxwa’mis </t>
  </si>
  <si>
    <t xml:space="preserve">Adams Lake </t>
  </si>
  <si>
    <t xml:space="preserve">Little Shuswap Lake </t>
  </si>
  <si>
    <t xml:space="preserve">Neskonlith </t>
  </si>
  <si>
    <t xml:space="preserve">Simpcw </t>
  </si>
  <si>
    <t xml:space="preserve">Skeetchestn </t>
  </si>
  <si>
    <t xml:space="preserve">Xaxli'p </t>
  </si>
  <si>
    <t xml:space="preserve">Whispering Pines / Clinton </t>
  </si>
  <si>
    <t>Kitsumkalum Indian Band</t>
  </si>
  <si>
    <t>Nicomen Indian Band</t>
  </si>
  <si>
    <t>TL'ETINQOX GOVERNMENT</t>
  </si>
  <si>
    <t xml:space="preserve">Ashcroft </t>
  </si>
  <si>
    <t xml:space="preserve">St’uxwtéws (Bonaparte) </t>
  </si>
  <si>
    <t xml:space="preserve">Boothroyd </t>
  </si>
  <si>
    <t xml:space="preserve">Xwísten (Bridge River Indian Band) </t>
  </si>
  <si>
    <t xml:space="preserve">Sekw'el'was (Cayoose Creek) </t>
  </si>
  <si>
    <t xml:space="preserve">Cook's Ferry </t>
  </si>
  <si>
    <t>T'eqt''aqtn'mux (Kanaka Bar)</t>
  </si>
  <si>
    <t xml:space="preserve">Lytton </t>
  </si>
  <si>
    <t xml:space="preserve">Nicomen </t>
  </si>
  <si>
    <t xml:space="preserve">Oregon Jack Creek </t>
  </si>
  <si>
    <t xml:space="preserve">Siska </t>
  </si>
  <si>
    <t xml:space="preserve">T'it'q'et </t>
  </si>
  <si>
    <t xml:space="preserve">Tsal’alh </t>
  </si>
  <si>
    <t xml:space="preserve">Ts'kw'aylaxw </t>
  </si>
  <si>
    <t xml:space="preserve">Leq’á:mel </t>
  </si>
  <si>
    <t xml:space="preserve">Sq’éwlets  </t>
  </si>
  <si>
    <t xml:space="preserve">Boston Bar </t>
  </si>
  <si>
    <t xml:space="preserve">Chawathil </t>
  </si>
  <si>
    <t xml:space="preserve">Shxw'ōwhámél </t>
  </si>
  <si>
    <t xml:space="preserve">Spuzzum </t>
  </si>
  <si>
    <t xml:space="preserve">Sts'ailes </t>
  </si>
  <si>
    <t xml:space="preserve">Yale </t>
  </si>
  <si>
    <t>Union Bar</t>
  </si>
  <si>
    <t xml:space="preserve">Halalt </t>
  </si>
  <si>
    <t xml:space="preserve">Malahat </t>
  </si>
  <si>
    <t xml:space="preserve">Ts'uubaa-asatx (Lake Cowichan) </t>
  </si>
  <si>
    <t>WUIKINUXV NATION</t>
  </si>
  <si>
    <t xml:space="preserve">Fort Nelson </t>
  </si>
  <si>
    <t xml:space="preserve">Prophet River </t>
  </si>
  <si>
    <t xml:space="preserve">Gitsegukla </t>
  </si>
  <si>
    <t xml:space="preserve">Gitwangak </t>
  </si>
  <si>
    <t xml:space="preserve">Hagwilget Village </t>
  </si>
  <si>
    <t xml:space="preserve">Haisla </t>
  </si>
  <si>
    <t xml:space="preserve">Kitselas </t>
  </si>
  <si>
    <t xml:space="preserve">Kitsumkalum </t>
  </si>
  <si>
    <t>Gitanyow</t>
  </si>
  <si>
    <t>Glen Vowell (Sik-e-dak)</t>
  </si>
  <si>
    <t>Kispiox</t>
  </si>
  <si>
    <t xml:space="preserve">Gitanmaax </t>
  </si>
  <si>
    <t xml:space="preserve">Splatsin </t>
  </si>
  <si>
    <t xml:space="preserve">NUU-CHAH-NULTH </t>
  </si>
  <si>
    <t>Mowachaht/Muchalaht</t>
  </si>
  <si>
    <t>Nuchatlaht</t>
  </si>
  <si>
    <t>Ehattesaht</t>
  </si>
  <si>
    <t>Ka:'yu:'k't'h'/Che:k'tles7et'h'</t>
  </si>
  <si>
    <t xml:space="preserve">DZAWADA'ENUXW </t>
  </si>
  <si>
    <t xml:space="preserve">Gwa’sala-’Nakwaxda’xw </t>
  </si>
  <si>
    <t xml:space="preserve">Kwakiutl </t>
  </si>
  <si>
    <t xml:space="preserve">ʼNa̱mǥis </t>
  </si>
  <si>
    <t xml:space="preserve">Quatsino </t>
  </si>
  <si>
    <t xml:space="preserve">WHE-LA-LA-U-ARE </t>
  </si>
  <si>
    <t>Taku River Tlingit</t>
  </si>
  <si>
    <t xml:space="preserve">Binche Whut’en </t>
  </si>
  <si>
    <t xml:space="preserve">Ts’il Kaz Koh (Burns Lake) </t>
  </si>
  <si>
    <t xml:space="preserve">Cheslatta Carrier </t>
  </si>
  <si>
    <t xml:space="preserve">Nadleh Whut'en </t>
  </si>
  <si>
    <t xml:space="preserve">Nak’azdli Whut’en </t>
  </si>
  <si>
    <t xml:space="preserve">Saik'uz </t>
  </si>
  <si>
    <t xml:space="preserve">Skin Tyee </t>
  </si>
  <si>
    <t xml:space="preserve">Stellat'en </t>
  </si>
  <si>
    <t xml:space="preserve">Wetʼsuwetʼen </t>
  </si>
  <si>
    <t>Katzie</t>
  </si>
  <si>
    <t>T'IT'Q'ET</t>
  </si>
  <si>
    <t>NEE-TAHI-BUHN INDIAN BAND</t>
  </si>
  <si>
    <t>• 3(a) Describe the transportation service funded by BCTEA, as identified by the First Nation and school district - see Example Tab</t>
  </si>
  <si>
    <r>
      <rPr>
        <b/>
        <sz val="11"/>
        <color rgb="FF000000"/>
        <rFont val="Calibri"/>
        <scheme val="minor"/>
      </rPr>
      <t>Notes for STEP 3</t>
    </r>
    <r>
      <rPr>
        <sz val="11"/>
        <color rgb="FF000000"/>
        <rFont val="Calibri"/>
        <scheme val="minor"/>
      </rPr>
      <t xml:space="preserve"> - Cost of Transportation (annual cost):						
a. Costs of walking to school may include cost of a walking school bus (including a supervisor) or crossing guards. b. Cost of bus service/run (e.g. driver salary, fuel, insurance, vehicle maintenance) provided by Board, pro-rated based on First Nation students riding the bus being transported to public schools compared to the total number of students being transported, including those bused to First Nation schools on reserve and/or reciprocal tuition students being bused to First Nation schools on reserve. 
c. Water service cost based on total cost of service pro-rated by First Nation students to total passengers or cost of specific school water transportation runs.						
d. Students with Disabilities or Diverse Abilities accommodated on regular school buses are costed as part of the bus service/run cost. </t>
    </r>
  </si>
  <si>
    <t>• Joint Plans are to be approved by the school district's Board Chair and Chief(s) of the First Nation, or their delegates, to confirm the current transportation services and related costs for transporting First Nation Students to BC Public School(s), and should clearly outline the area(s) of improved service for consideration. In lieu of a signature, email agreement/confirmation that the Joint Plan is complete from both the school district and First Nation may be used. 
• Signatures to the Joint Plan imply that pick-up and drop-off points have been reviewed for safety considerations.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</si>
</sst>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2" formatCode="_-&quot;$&quot;* #,##0_-;\-&quot;$&quot;* #,##0_-;_-&quot;$&quot;* &quot;-&quot;_-;_-@_-"/>
    <numFmt numFmtId="44" formatCode="_-&quot;$&quot;* #,##0.00_-;\-&quot;$&quot;* #,##0.00_-;_-&quot;$&quot;* &quot;-&quot;??_-;_-@_-"/>
    <numFmt numFmtId="43" formatCode="_-* #,##0.00_-;\-* #,##0.00_-;_-* &quot;-&quot;??_-;_-@_-"/>
    <numFmt numFmtId="164" formatCode="_-&quot;$&quot;* #,##0_-;\-&quot;$&quot;* #,##0_-;_-&quot;$&quot;* &quot;-&quot;??_-;_-@_-"/>
    <numFmt numFmtId="165" formatCode="_([$$-409]* #,##0_);_([$$-409]* \(#,##0\);_([$$-409]* &quot;-&quot;??_);_(@_)"/>
    <numFmt numFmtId="166" formatCode="&quot;$&quot;#,##0"/>
  </numFmts>
  <fonts count="52"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b/>
      <sz val="12"/>
      <color theme="1"/>
      <name val="Calibri"/>
      <family val="2"/>
      <scheme val="minor"/>
    </font>
    <font>
      <b/>
      <sz val="16"/>
      <color theme="1"/>
      <name val="Calibri"/>
      <family val="2"/>
      <scheme val="minor"/>
    </font>
    <font>
      <b/>
      <sz val="24"/>
      <color theme="1"/>
      <name val="Calibri"/>
      <family val="2"/>
      <scheme val="minor"/>
    </font>
    <font>
      <u/>
      <sz val="12"/>
      <color theme="10"/>
      <name val="Calibri"/>
      <family val="2"/>
      <scheme val="minor"/>
    </font>
    <font>
      <u/>
      <sz val="12"/>
      <color theme="11"/>
      <name val="Calibri"/>
      <family val="2"/>
      <scheme val="minor"/>
    </font>
    <font>
      <sz val="12"/>
      <name val="Calibri"/>
      <family val="2"/>
      <scheme val="minor"/>
    </font>
    <font>
      <b/>
      <i/>
      <sz val="12"/>
      <color theme="1"/>
      <name val="Calibri"/>
      <family val="2"/>
      <scheme val="minor"/>
    </font>
    <font>
      <b/>
      <sz val="18"/>
      <color theme="1"/>
      <name val="Calibri"/>
      <family val="2"/>
      <scheme val="minor"/>
    </font>
    <font>
      <b/>
      <sz val="20"/>
      <color rgb="FFFF0000"/>
      <name val="Calibri"/>
      <family val="2"/>
      <scheme val="minor"/>
    </font>
    <font>
      <sz val="14"/>
      <color theme="1"/>
      <name val="Calibri"/>
      <family val="2"/>
      <scheme val="minor"/>
    </font>
    <font>
      <sz val="10"/>
      <name val="Arial"/>
      <family val="2"/>
    </font>
    <font>
      <sz val="11"/>
      <color rgb="FFFF0000"/>
      <name val="Calibri"/>
      <family val="2"/>
      <scheme val="minor"/>
    </font>
    <font>
      <b/>
      <sz val="11"/>
      <color theme="1"/>
      <name val="Calibri"/>
      <family val="2"/>
      <scheme val="minor"/>
    </font>
    <font>
      <b/>
      <sz val="11"/>
      <color theme="0"/>
      <name val="Calibri"/>
      <family val="2"/>
      <scheme val="minor"/>
    </font>
    <font>
      <sz val="12"/>
      <color rgb="FFFF0000"/>
      <name val="Calibri"/>
      <family val="2"/>
      <scheme val="minor"/>
    </font>
    <font>
      <sz val="11"/>
      <name val="Calibri"/>
      <family val="2"/>
      <scheme val="minor"/>
    </font>
    <font>
      <sz val="11"/>
      <color rgb="FF000000"/>
      <name val="Calibri"/>
      <family val="2"/>
      <scheme val="minor"/>
    </font>
    <font>
      <b/>
      <sz val="14"/>
      <color theme="0"/>
      <name val="Calibri"/>
      <family val="2"/>
      <scheme val="minor"/>
    </font>
    <font>
      <sz val="12"/>
      <color theme="0"/>
      <name val="Calibri"/>
      <family val="2"/>
      <scheme val="minor"/>
    </font>
    <font>
      <b/>
      <sz val="11"/>
      <name val="Calibri"/>
      <family val="2"/>
      <scheme val="minor"/>
    </font>
    <font>
      <b/>
      <sz val="16"/>
      <color rgb="FF000000"/>
      <name val="Calibri"/>
      <family val="2"/>
    </font>
    <font>
      <sz val="16"/>
      <color rgb="FF000000"/>
      <name val="Calibri"/>
      <family val="2"/>
    </font>
    <font>
      <sz val="11"/>
      <name val="Calibri"/>
      <family val="2"/>
    </font>
    <font>
      <b/>
      <sz val="11"/>
      <color rgb="FF000000"/>
      <name val="Calibri"/>
      <family val="2"/>
    </font>
    <font>
      <sz val="11"/>
      <color rgb="FF000000"/>
      <name val="Calibri"/>
      <family val="2"/>
    </font>
    <font>
      <sz val="18"/>
      <color theme="1"/>
      <name val="Calibri"/>
      <family val="2"/>
      <scheme val="minor"/>
    </font>
    <font>
      <b/>
      <sz val="18"/>
      <color rgb="FF000000"/>
      <name val="Calibri"/>
      <family val="2"/>
      <scheme val="minor"/>
    </font>
    <font>
      <b/>
      <sz val="18"/>
      <name val="Calibri"/>
      <family val="2"/>
      <scheme val="minor"/>
    </font>
    <font>
      <strike/>
      <sz val="11"/>
      <name val="Calibri"/>
      <family val="2"/>
      <scheme val="minor"/>
    </font>
    <font>
      <strike/>
      <sz val="12"/>
      <color theme="1"/>
      <name val="Calibri"/>
      <family val="2"/>
      <scheme val="minor"/>
    </font>
    <font>
      <i/>
      <sz val="11"/>
      <color rgb="FF000000"/>
      <name val="Calibri"/>
      <family val="2"/>
      <scheme val="minor"/>
    </font>
    <font>
      <b/>
      <sz val="18"/>
      <name val="Calibri"/>
      <family val="2"/>
    </font>
    <font>
      <b/>
      <sz val="18"/>
      <color theme="1"/>
      <name val="Calibri"/>
      <family val="2"/>
    </font>
    <font>
      <sz val="16"/>
      <color theme="1"/>
      <name val="Calibri"/>
      <family val="2"/>
    </font>
    <font>
      <b/>
      <sz val="18"/>
      <color rgb="FF000000"/>
      <name val="Calibri"/>
      <family val="2"/>
    </font>
    <font>
      <b/>
      <strike/>
      <sz val="18"/>
      <color theme="1"/>
      <name val="Calibri"/>
      <family val="2"/>
      <scheme val="minor"/>
    </font>
    <font>
      <i/>
      <sz val="11"/>
      <color theme="1"/>
      <name val="Calibri"/>
      <family val="2"/>
      <scheme val="minor"/>
    </font>
    <font>
      <b/>
      <strike/>
      <sz val="18"/>
      <color rgb="FF000000"/>
      <name val="Calibri"/>
      <family val="2"/>
      <scheme val="minor"/>
    </font>
    <font>
      <sz val="18"/>
      <name val="Calibri"/>
      <family val="2"/>
      <scheme val="minor"/>
    </font>
    <font>
      <sz val="18"/>
      <name val="Calibri"/>
      <family val="2"/>
    </font>
    <font>
      <sz val="18"/>
      <color theme="1"/>
      <name val="Calibri Light"/>
      <family val="2"/>
    </font>
    <font>
      <sz val="11"/>
      <color theme="9"/>
      <name val="Calibri"/>
      <family val="2"/>
      <scheme val="minor"/>
    </font>
    <font>
      <sz val="11"/>
      <color rgb="FF000000"/>
      <name val="Aptos Narrow"/>
      <family val="2"/>
    </font>
    <font>
      <b/>
      <sz val="11"/>
      <color rgb="FF000000"/>
      <name val="Calibri"/>
      <scheme val="minor"/>
    </font>
    <font>
      <sz val="11"/>
      <color rgb="FF000000"/>
      <name val="Calibri"/>
      <scheme val="minor"/>
    </font>
  </fonts>
  <fills count="12">
    <fill>
      <patternFill patternType="none"/>
    </fill>
    <fill>
      <patternFill patternType="gray125"/>
    </fill>
    <fill>
      <patternFill patternType="solid">
        <fgColor theme="4" tint="0.79998168889431442"/>
        <bgColor indexed="64"/>
      </patternFill>
    </fill>
    <fill>
      <patternFill patternType="solid">
        <fgColor rgb="FFD9E1F2"/>
        <bgColor indexed="64"/>
      </patternFill>
    </fill>
    <fill>
      <patternFill patternType="solid">
        <fgColor theme="4" tint="0.59999389629810485"/>
        <bgColor indexed="64"/>
      </patternFill>
    </fill>
    <fill>
      <patternFill patternType="solid">
        <fgColor rgb="FFFFFFCC"/>
        <bgColor indexed="64"/>
      </patternFill>
    </fill>
    <fill>
      <patternFill patternType="solid">
        <fgColor rgb="FFB4C6E7"/>
        <bgColor indexed="64"/>
      </patternFill>
    </fill>
    <fill>
      <patternFill patternType="solid">
        <fgColor theme="4" tint="0.39997558519241921"/>
        <bgColor indexed="64"/>
      </patternFill>
    </fill>
    <fill>
      <patternFill patternType="solid">
        <fgColor rgb="FFB4C6E7"/>
        <bgColor rgb="FF000000"/>
      </patternFill>
    </fill>
    <fill>
      <patternFill patternType="solid">
        <fgColor rgb="FFD9E1F2"/>
        <bgColor rgb="FF000000"/>
      </patternFill>
    </fill>
    <fill>
      <patternFill patternType="solid">
        <fgColor rgb="FFD0D0D0"/>
        <bgColor rgb="FF000000"/>
      </patternFill>
    </fill>
    <fill>
      <patternFill patternType="solid">
        <fgColor rgb="FFFFFF00"/>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top/>
      <bottom style="medium">
        <color indexed="64"/>
      </bottom>
      <diagonal/>
    </border>
    <border>
      <left/>
      <right style="thin">
        <color rgb="FF000000"/>
      </right>
      <top style="thin">
        <color auto="1"/>
      </top>
      <bottom style="thin">
        <color auto="1"/>
      </bottom>
      <diagonal/>
    </border>
    <border>
      <left style="thin">
        <color rgb="FF000000"/>
      </left>
      <right style="thin">
        <color rgb="FF000000"/>
      </right>
      <top/>
      <bottom style="thin">
        <color rgb="FF000000"/>
      </bottom>
      <diagonal/>
    </border>
    <border>
      <left style="thin">
        <color auto="1"/>
      </left>
      <right style="thin">
        <color rgb="FF000000"/>
      </right>
      <top style="thin">
        <color auto="1"/>
      </top>
      <bottom style="thin">
        <color auto="1"/>
      </bottom>
      <diagonal/>
    </border>
    <border>
      <left style="thin">
        <color indexed="64"/>
      </left>
      <right/>
      <top style="thin">
        <color theme="2" tint="-0.749992370372631"/>
      </top>
      <bottom/>
      <diagonal/>
    </border>
    <border>
      <left/>
      <right/>
      <top style="thin">
        <color theme="2" tint="-0.749992370372631"/>
      </top>
      <bottom/>
      <diagonal/>
    </border>
    <border>
      <left/>
      <right style="thin">
        <color theme="2" tint="-0.749992370372631"/>
      </right>
      <top/>
      <bottom style="thin">
        <color indexed="64"/>
      </bottom>
      <diagonal/>
    </border>
    <border>
      <left/>
      <right style="thin">
        <color theme="2" tint="-0.749992370372631"/>
      </right>
      <top style="thin">
        <color theme="2" tint="-0.749992370372631"/>
      </top>
      <bottom/>
      <diagonal/>
    </border>
  </borders>
  <cellStyleXfs count="55">
    <xf numFmtId="0" fontId="0" fillId="0" borderId="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5" fillId="0" borderId="0"/>
    <xf numFmtId="43" fontId="5" fillId="0" borderId="0" applyFont="0" applyFill="0" applyBorder="0" applyAlignment="0" applyProtection="0"/>
    <xf numFmtId="0" fontId="17"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0" fontId="4" fillId="0" borderId="0"/>
    <xf numFmtId="43" fontId="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cellStyleXfs>
  <cellXfs count="230">
    <xf numFmtId="0" fontId="0" fillId="0" borderId="0" xfId="0"/>
    <xf numFmtId="0" fontId="0" fillId="0" borderId="0" xfId="0" applyAlignment="1">
      <alignment vertical="top"/>
    </xf>
    <xf numFmtId="0" fontId="19" fillId="3" borderId="0" xfId="0" applyFont="1" applyFill="1" applyAlignment="1">
      <alignment horizontal="left" vertical="center"/>
    </xf>
    <xf numFmtId="0" fontId="23" fillId="0" borderId="0" xfId="0" applyFont="1" applyAlignment="1">
      <alignment horizontal="left" vertical="center" wrapText="1" indent="2"/>
    </xf>
    <xf numFmtId="0" fontId="0" fillId="0" borderId="0" xfId="0" applyAlignment="1">
      <alignment wrapText="1"/>
    </xf>
    <xf numFmtId="0" fontId="25" fillId="7" borderId="0" xfId="0" applyFont="1" applyFill="1" applyAlignment="1">
      <alignment horizontal="center"/>
    </xf>
    <xf numFmtId="0" fontId="21" fillId="0" borderId="0" xfId="0" applyFont="1"/>
    <xf numFmtId="0" fontId="0" fillId="0" borderId="0" xfId="0" applyAlignment="1">
      <alignment horizontal="left" indent="2"/>
    </xf>
    <xf numFmtId="0" fontId="18" fillId="4" borderId="0" xfId="0" applyFont="1" applyFill="1" applyAlignment="1" applyProtection="1">
      <alignment horizontal="center" vertical="top" wrapText="1"/>
      <protection hidden="1"/>
    </xf>
    <xf numFmtId="0" fontId="18" fillId="4" borderId="12" xfId="0" applyFont="1" applyFill="1" applyBorder="1" applyAlignment="1" applyProtection="1">
      <alignment horizontal="center" vertical="top" wrapText="1"/>
      <protection hidden="1"/>
    </xf>
    <xf numFmtId="0" fontId="18" fillId="4" borderId="21" xfId="0" applyFont="1" applyFill="1" applyBorder="1" applyAlignment="1" applyProtection="1">
      <alignment horizontal="center" vertical="top" wrapText="1"/>
      <protection hidden="1"/>
    </xf>
    <xf numFmtId="0" fontId="0" fillId="0" borderId="0" xfId="0" applyAlignment="1">
      <alignment vertical="top" wrapText="1"/>
    </xf>
    <xf numFmtId="0" fontId="18" fillId="0" borderId="0" xfId="0" applyFont="1" applyAlignment="1">
      <alignment vertical="top" wrapText="1"/>
    </xf>
    <xf numFmtId="0" fontId="48" fillId="0" borderId="0" xfId="0" applyFont="1" applyAlignment="1">
      <alignment vertical="top" wrapText="1"/>
    </xf>
    <xf numFmtId="1" fontId="0" fillId="0" borderId="0" xfId="0" applyNumberFormat="1" applyAlignment="1">
      <alignment vertical="top" wrapText="1"/>
    </xf>
    <xf numFmtId="0" fontId="49" fillId="0" borderId="0" xfId="0" applyFont="1"/>
    <xf numFmtId="164" fontId="0" fillId="0" borderId="0" xfId="50" applyNumberFormat="1" applyFont="1"/>
    <xf numFmtId="166" fontId="0" fillId="0" borderId="0" xfId="50" applyNumberFormat="1" applyFont="1"/>
    <xf numFmtId="166" fontId="0" fillId="0" borderId="0" xfId="0" applyNumberFormat="1"/>
    <xf numFmtId="1" fontId="0" fillId="0" borderId="0" xfId="0" applyNumberFormat="1"/>
    <xf numFmtId="166" fontId="0" fillId="0" borderId="0" xfId="0" applyNumberFormat="1" applyAlignment="1">
      <alignment vertical="top" wrapText="1"/>
    </xf>
    <xf numFmtId="0" fontId="49" fillId="10" borderId="0" xfId="0" applyFont="1" applyFill="1"/>
    <xf numFmtId="0" fontId="23" fillId="0" borderId="0" xfId="0" applyFont="1"/>
    <xf numFmtId="164" fontId="23" fillId="0" borderId="0" xfId="50" applyNumberFormat="1" applyFont="1"/>
    <xf numFmtId="164" fontId="0" fillId="0" borderId="0" xfId="0" applyNumberFormat="1"/>
    <xf numFmtId="0" fontId="48" fillId="11" borderId="0" xfId="0" applyFont="1" applyFill="1" applyAlignment="1">
      <alignment vertical="top" wrapText="1"/>
    </xf>
    <xf numFmtId="1" fontId="48" fillId="11" borderId="0" xfId="0" applyNumberFormat="1" applyFont="1" applyFill="1" applyAlignment="1">
      <alignment vertical="top" wrapText="1"/>
    </xf>
    <xf numFmtId="0" fontId="0" fillId="11" borderId="0" xfId="0" applyFill="1" applyAlignment="1">
      <alignment vertical="top" wrapText="1"/>
    </xf>
    <xf numFmtId="0" fontId="3" fillId="3" borderId="0" xfId="0" applyFont="1" applyFill="1" applyAlignment="1">
      <alignment horizontal="left" vertical="center"/>
    </xf>
    <xf numFmtId="166" fontId="2" fillId="0" borderId="0" xfId="50" applyNumberFormat="1" applyFont="1"/>
    <xf numFmtId="0" fontId="19" fillId="0" borderId="0" xfId="0" applyFont="1" applyAlignment="1">
      <alignment horizontal="left" indent="1"/>
    </xf>
    <xf numFmtId="0" fontId="0" fillId="0" borderId="0" xfId="0" applyAlignment="1">
      <alignment horizontal="left" indent="3"/>
    </xf>
    <xf numFmtId="0" fontId="9" fillId="0" borderId="0" xfId="0" applyFont="1" applyProtection="1">
      <protection hidden="1"/>
    </xf>
    <xf numFmtId="0" fontId="8" fillId="0" borderId="0" xfId="0" applyFont="1" applyProtection="1">
      <protection hidden="1"/>
    </xf>
    <xf numFmtId="0" fontId="0" fillId="0" borderId="0" xfId="0" applyProtection="1">
      <protection hidden="1"/>
    </xf>
    <xf numFmtId="0" fontId="14" fillId="0" borderId="0" xfId="0" applyFont="1" applyProtection="1">
      <protection hidden="1"/>
    </xf>
    <xf numFmtId="0" fontId="0" fillId="0" borderId="0" xfId="0" applyAlignment="1" applyProtection="1">
      <alignment wrapText="1"/>
      <protection hidden="1"/>
    </xf>
    <xf numFmtId="0" fontId="14" fillId="0" borderId="10" xfId="0" applyFont="1" applyBorder="1" applyProtection="1">
      <protection hidden="1"/>
    </xf>
    <xf numFmtId="0" fontId="32" fillId="0" borderId="10" xfId="0" applyFont="1" applyBorder="1" applyAlignment="1" applyProtection="1">
      <alignment horizontal="center" wrapText="1"/>
      <protection hidden="1"/>
    </xf>
    <xf numFmtId="0" fontId="15" fillId="0" borderId="0" xfId="0" applyFont="1" applyProtection="1">
      <protection hidden="1"/>
    </xf>
    <xf numFmtId="0" fontId="14" fillId="0" borderId="0" xfId="0" applyFont="1" applyAlignment="1" applyProtection="1">
      <alignment wrapText="1"/>
      <protection hidden="1"/>
    </xf>
    <xf numFmtId="0" fontId="13" fillId="0" borderId="0" xfId="0" applyFont="1" applyProtection="1">
      <protection hidden="1"/>
    </xf>
    <xf numFmtId="0" fontId="21" fillId="0" borderId="0" xfId="0" applyFont="1" applyAlignment="1" applyProtection="1">
      <alignment vertical="center" wrapText="1"/>
      <protection hidden="1"/>
    </xf>
    <xf numFmtId="0" fontId="3" fillId="0" borderId="0" xfId="0" applyFont="1" applyAlignment="1" applyProtection="1">
      <alignment wrapText="1"/>
      <protection hidden="1"/>
    </xf>
    <xf numFmtId="0" fontId="21" fillId="0" borderId="0" xfId="0" applyFont="1" applyAlignment="1" applyProtection="1">
      <alignment horizontal="center" vertical="center" wrapText="1"/>
      <protection hidden="1"/>
    </xf>
    <xf numFmtId="0" fontId="12" fillId="0" borderId="0" xfId="0" applyFont="1" applyAlignment="1" applyProtection="1">
      <alignment vertical="center" wrapText="1"/>
      <protection hidden="1"/>
    </xf>
    <xf numFmtId="0" fontId="21" fillId="0" borderId="0" xfId="0" applyFont="1" applyAlignment="1" applyProtection="1">
      <alignment vertical="center"/>
      <protection hidden="1"/>
    </xf>
    <xf numFmtId="0" fontId="14" fillId="6" borderId="2" xfId="0" applyFont="1" applyFill="1" applyBorder="1" applyAlignment="1" applyProtection="1">
      <alignment horizontal="center" wrapText="1"/>
      <protection hidden="1"/>
    </xf>
    <xf numFmtId="0" fontId="14" fillId="4" borderId="18" xfId="0" applyFont="1" applyFill="1" applyBorder="1" applyAlignment="1" applyProtection="1">
      <alignment horizontal="center" vertical="center" wrapText="1"/>
      <protection hidden="1"/>
    </xf>
    <xf numFmtId="0" fontId="14" fillId="4" borderId="1" xfId="0" applyFont="1" applyFill="1" applyBorder="1" applyAlignment="1" applyProtection="1">
      <alignment horizontal="center" wrapText="1"/>
      <protection hidden="1"/>
    </xf>
    <xf numFmtId="0" fontId="41" fillId="8" borderId="1" xfId="0" applyFont="1" applyFill="1" applyBorder="1" applyAlignment="1" applyProtection="1">
      <alignment horizontal="center" wrapText="1"/>
      <protection hidden="1"/>
    </xf>
    <xf numFmtId="0" fontId="14" fillId="4" borderId="5" xfId="0" applyFont="1" applyFill="1" applyBorder="1" applyAlignment="1" applyProtection="1">
      <alignment horizontal="center" wrapText="1"/>
      <protection hidden="1"/>
    </xf>
    <xf numFmtId="44" fontId="0" fillId="3" borderId="1" xfId="50" applyFont="1" applyFill="1" applyBorder="1" applyAlignment="1" applyProtection="1">
      <alignment horizontal="center" vertical="center"/>
      <protection hidden="1"/>
    </xf>
    <xf numFmtId="44" fontId="0" fillId="5" borderId="1" xfId="50" applyFont="1" applyFill="1" applyBorder="1" applyAlignment="1" applyProtection="1">
      <alignment horizontal="center" vertical="center"/>
      <protection hidden="1"/>
      <extLst>
        <ext xmlns:xfpb="http://schemas.microsoft.com/office/spreadsheetml/2022/featurepropertybag" uri="{C7286773-470A-42A8-94C5-96B5CB345126}">
          <xfpb:xfComplement i="0"/>
        </ext>
      </extLst>
    </xf>
    <xf numFmtId="0" fontId="14" fillId="3" borderId="20" xfId="0" applyFont="1" applyFill="1" applyBorder="1" applyAlignment="1" applyProtection="1">
      <alignment horizontal="right" vertical="center" wrapText="1"/>
      <protection hidden="1"/>
    </xf>
    <xf numFmtId="1" fontId="32" fillId="3" borderId="22" xfId="50" applyNumberFormat="1" applyFont="1" applyFill="1" applyBorder="1" applyAlignment="1" applyProtection="1">
      <alignment horizontal="center" vertical="center" wrapText="1"/>
      <protection hidden="1"/>
    </xf>
    <xf numFmtId="164" fontId="32" fillId="3" borderId="22" xfId="50" applyNumberFormat="1" applyFont="1" applyFill="1" applyBorder="1" applyAlignment="1" applyProtection="1">
      <alignment horizontal="right" vertical="center" wrapText="1"/>
      <protection hidden="1"/>
    </xf>
    <xf numFmtId="0" fontId="34" fillId="3" borderId="11" xfId="0" applyFont="1" applyFill="1" applyBorder="1" applyAlignment="1" applyProtection="1">
      <alignment vertical="top" wrapText="1"/>
      <protection hidden="1"/>
    </xf>
    <xf numFmtId="0" fontId="0" fillId="0" borderId="0" xfId="0" applyAlignment="1" applyProtection="1">
      <alignment horizontal="left"/>
      <protection hidden="1"/>
    </xf>
    <xf numFmtId="0" fontId="45" fillId="3" borderId="14" xfId="0" applyFont="1" applyFill="1" applyBorder="1" applyAlignment="1" applyProtection="1">
      <alignment vertical="top" wrapText="1"/>
      <protection hidden="1"/>
    </xf>
    <xf numFmtId="165" fontId="45" fillId="3" borderId="17" xfId="0" applyNumberFormat="1" applyFont="1" applyFill="1" applyBorder="1" applyAlignment="1" applyProtection="1">
      <alignment vertical="top" wrapText="1"/>
      <protection hidden="1"/>
    </xf>
    <xf numFmtId="165" fontId="0" fillId="0" borderId="0" xfId="0" applyNumberFormat="1" applyProtection="1">
      <protection hidden="1"/>
    </xf>
    <xf numFmtId="0" fontId="0" fillId="0" borderId="0" xfId="0" applyAlignment="1" applyProtection="1">
      <alignment horizontal="left" indent="2"/>
      <protection hidden="1"/>
    </xf>
    <xf numFmtId="0" fontId="47" fillId="0" borderId="0" xfId="0" applyFont="1" applyAlignment="1" applyProtection="1">
      <alignment horizontal="left" vertical="top" wrapText="1"/>
      <protection hidden="1"/>
    </xf>
    <xf numFmtId="0" fontId="32" fillId="0" borderId="0" xfId="0" applyFont="1" applyProtection="1">
      <protection hidden="1"/>
    </xf>
    <xf numFmtId="0" fontId="32" fillId="5" borderId="15" xfId="0" applyFont="1" applyFill="1" applyBorder="1" applyProtection="1">
      <protection hidden="1"/>
    </xf>
    <xf numFmtId="0" fontId="7" fillId="0" borderId="0" xfId="0" applyFont="1" applyProtection="1">
      <protection hidden="1"/>
    </xf>
    <xf numFmtId="0" fontId="16" fillId="0" borderId="0" xfId="0" applyFont="1" applyProtection="1">
      <protection hidden="1"/>
    </xf>
    <xf numFmtId="0" fontId="16" fillId="5" borderId="1" xfId="0" applyFont="1" applyFill="1" applyBorder="1" applyAlignment="1" applyProtection="1">
      <alignment horizontal="center" wrapText="1"/>
      <protection hidden="1"/>
    </xf>
    <xf numFmtId="0" fontId="16" fillId="5" borderId="1" xfId="0" applyFont="1" applyFill="1" applyBorder="1" applyAlignment="1" applyProtection="1">
      <alignment horizontal="left" wrapText="1"/>
      <protection hidden="1"/>
    </xf>
    <xf numFmtId="164" fontId="16" fillId="5" borderId="1" xfId="50" applyNumberFormat="1" applyFont="1" applyFill="1" applyBorder="1" applyAlignment="1" applyProtection="1">
      <alignment wrapText="1"/>
      <protection hidden="1"/>
    </xf>
    <xf numFmtId="0" fontId="16" fillId="5" borderId="1" xfId="0" applyFont="1" applyFill="1" applyBorder="1" applyAlignment="1" applyProtection="1">
      <alignment wrapText="1"/>
      <protection hidden="1"/>
    </xf>
    <xf numFmtId="164" fontId="16" fillId="5" borderId="1" xfId="50" applyNumberFormat="1" applyFont="1" applyFill="1" applyBorder="1" applyAlignment="1" applyProtection="1">
      <alignment horizontal="center" vertical="center"/>
      <protection hidden="1"/>
    </xf>
    <xf numFmtId="44" fontId="16" fillId="5" borderId="1" xfId="50" applyFont="1" applyFill="1" applyBorder="1" applyAlignment="1" applyProtection="1">
      <alignment horizontal="center" vertical="center"/>
      <protection hidden="1"/>
    </xf>
    <xf numFmtId="164" fontId="16" fillId="5" borderId="1" xfId="50" applyNumberFormat="1" applyFont="1" applyFill="1" applyBorder="1" applyAlignment="1" applyProtection="1">
      <alignment horizontal="center" wrapText="1"/>
      <protection hidden="1"/>
    </xf>
    <xf numFmtId="164" fontId="16" fillId="5" borderId="1" xfId="0" applyNumberFormat="1" applyFont="1" applyFill="1" applyBorder="1" applyAlignment="1" applyProtection="1">
      <alignment wrapText="1"/>
      <protection hidden="1"/>
    </xf>
    <xf numFmtId="0" fontId="16" fillId="5" borderId="8" xfId="0" applyFont="1" applyFill="1" applyBorder="1" applyAlignment="1" applyProtection="1">
      <alignment horizontal="center" wrapText="1"/>
      <protection hidden="1"/>
    </xf>
    <xf numFmtId="164" fontId="16" fillId="5" borderId="8" xfId="50" applyNumberFormat="1" applyFont="1" applyFill="1" applyBorder="1" applyAlignment="1" applyProtection="1">
      <alignment horizontal="center" wrapText="1"/>
      <protection hidden="1"/>
    </xf>
    <xf numFmtId="0" fontId="16" fillId="5" borderId="8" xfId="0" applyFont="1" applyFill="1" applyBorder="1" applyAlignment="1" applyProtection="1">
      <alignment wrapText="1"/>
      <protection hidden="1"/>
    </xf>
    <xf numFmtId="164" fontId="16" fillId="5" borderId="8" xfId="0" applyNumberFormat="1" applyFont="1" applyFill="1" applyBorder="1" applyAlignment="1" applyProtection="1">
      <alignment wrapText="1"/>
      <protection hidden="1"/>
    </xf>
    <xf numFmtId="0" fontId="33" fillId="0" borderId="0" xfId="0" applyFont="1" applyAlignment="1" applyProtection="1">
      <alignment wrapText="1"/>
      <protection hidden="1"/>
    </xf>
    <xf numFmtId="0" fontId="14" fillId="0" borderId="0" xfId="0" applyFont="1" applyAlignment="1" applyProtection="1">
      <alignment wrapText="1"/>
      <protection hidden="1"/>
    </xf>
    <xf numFmtId="0" fontId="45" fillId="3" borderId="3" xfId="0" applyFont="1" applyFill="1" applyBorder="1" applyAlignment="1" applyProtection="1">
      <alignment horizontal="left" vertical="top" wrapText="1" indent="6"/>
      <protection hidden="1"/>
    </xf>
    <xf numFmtId="0" fontId="45" fillId="3" borderId="16" xfId="0" applyFont="1" applyFill="1" applyBorder="1" applyAlignment="1" applyProtection="1">
      <alignment horizontal="left" vertical="top" wrapText="1" indent="6"/>
      <protection hidden="1"/>
    </xf>
    <xf numFmtId="0" fontId="46" fillId="3" borderId="3" xfId="0" applyFont="1" applyFill="1" applyBorder="1" applyAlignment="1" applyProtection="1">
      <alignment horizontal="left" vertical="top" wrapText="1"/>
      <protection hidden="1"/>
    </xf>
    <xf numFmtId="0" fontId="46" fillId="3" borderId="16" xfId="0" applyFont="1" applyFill="1" applyBorder="1" applyAlignment="1" applyProtection="1">
      <alignment horizontal="left" vertical="top" wrapText="1"/>
      <protection hidden="1"/>
    </xf>
    <xf numFmtId="0" fontId="14" fillId="6" borderId="2" xfId="0" applyFont="1" applyFill="1" applyBorder="1" applyAlignment="1" applyProtection="1">
      <alignment horizontal="center" vertical="center"/>
      <protection hidden="1"/>
    </xf>
    <xf numFmtId="0" fontId="14" fillId="6" borderId="4" xfId="0" applyFont="1" applyFill="1" applyBorder="1" applyAlignment="1" applyProtection="1">
      <alignment horizontal="center" vertical="center"/>
      <protection hidden="1"/>
    </xf>
    <xf numFmtId="0" fontId="36" fillId="0" borderId="3" xfId="0" applyFont="1" applyBorder="1" applyAlignment="1" applyProtection="1">
      <alignment horizontal="left" vertical="top" wrapText="1"/>
      <protection hidden="1"/>
    </xf>
    <xf numFmtId="0" fontId="14" fillId="3" borderId="8" xfId="0" applyFont="1" applyFill="1" applyBorder="1" applyAlignment="1" applyProtection="1">
      <alignment horizontal="center" wrapText="1"/>
      <protection hidden="1"/>
    </xf>
    <xf numFmtId="0" fontId="14" fillId="3" borderId="5" xfId="0" applyFont="1" applyFill="1" applyBorder="1" applyAlignment="1" applyProtection="1">
      <alignment horizontal="center" wrapText="1"/>
      <protection hidden="1"/>
    </xf>
    <xf numFmtId="0" fontId="14" fillId="3" borderId="1" xfId="0" applyFont="1" applyFill="1" applyBorder="1" applyAlignment="1" applyProtection="1">
      <alignment horizontal="center" wrapText="1"/>
      <protection hidden="1"/>
    </xf>
    <xf numFmtId="0" fontId="32" fillId="3" borderId="8" xfId="0" applyFont="1" applyFill="1" applyBorder="1" applyAlignment="1" applyProtection="1">
      <alignment horizontal="center" wrapText="1"/>
      <protection hidden="1"/>
    </xf>
    <xf numFmtId="0" fontId="32" fillId="3" borderId="5" xfId="0" applyFont="1" applyFill="1" applyBorder="1" applyAlignment="1" applyProtection="1">
      <alignment horizontal="center" wrapText="1"/>
      <protection hidden="1"/>
    </xf>
    <xf numFmtId="0" fontId="14" fillId="6" borderId="2" xfId="0" applyFont="1" applyFill="1" applyBorder="1" applyAlignment="1" applyProtection="1">
      <alignment horizontal="center" wrapText="1"/>
      <protection hidden="1"/>
    </xf>
    <xf numFmtId="0" fontId="14" fillId="6" borderId="3" xfId="0" applyFont="1" applyFill="1" applyBorder="1" applyAlignment="1" applyProtection="1">
      <alignment horizontal="center" wrapText="1"/>
      <protection hidden="1"/>
    </xf>
    <xf numFmtId="0" fontId="33" fillId="3" borderId="9" xfId="0" applyFont="1" applyFill="1" applyBorder="1" applyAlignment="1" applyProtection="1">
      <alignment horizontal="left" vertical="top" wrapText="1"/>
      <protection hidden="1"/>
    </xf>
    <xf numFmtId="0" fontId="34" fillId="3" borderId="10" xfId="0" applyFont="1" applyFill="1" applyBorder="1" applyAlignment="1" applyProtection="1">
      <alignment horizontal="left" vertical="top" wrapText="1"/>
      <protection hidden="1"/>
    </xf>
    <xf numFmtId="0" fontId="45" fillId="3" borderId="7" xfId="0" applyFont="1" applyFill="1" applyBorder="1" applyAlignment="1" applyProtection="1">
      <alignment vertical="top" wrapText="1"/>
      <protection hidden="1"/>
    </xf>
    <xf numFmtId="0" fontId="14" fillId="4" borderId="1" xfId="0" applyFont="1" applyFill="1" applyBorder="1" applyAlignment="1" applyProtection="1">
      <alignment horizontal="center" vertical="center" wrapText="1"/>
      <protection hidden="1"/>
    </xf>
    <xf numFmtId="0" fontId="14" fillId="4" borderId="9" xfId="0" applyFont="1" applyFill="1" applyBorder="1" applyAlignment="1" applyProtection="1">
      <alignment horizontal="center" vertical="top" wrapText="1"/>
      <protection hidden="1"/>
    </xf>
    <xf numFmtId="0" fontId="14" fillId="4" borderId="10" xfId="0" applyFont="1" applyFill="1" applyBorder="1" applyAlignment="1" applyProtection="1">
      <alignment horizontal="center" vertical="top" wrapText="1"/>
      <protection hidden="1"/>
    </xf>
    <xf numFmtId="0" fontId="14" fillId="4" borderId="11" xfId="0" applyFont="1" applyFill="1" applyBorder="1" applyAlignment="1" applyProtection="1">
      <alignment horizontal="center" vertical="top" wrapText="1"/>
      <protection hidden="1"/>
    </xf>
    <xf numFmtId="0" fontId="14" fillId="4" borderId="6" xfId="0" applyFont="1" applyFill="1" applyBorder="1" applyAlignment="1" applyProtection="1">
      <alignment horizontal="center" vertical="top" wrapText="1"/>
      <protection hidden="1"/>
    </xf>
    <xf numFmtId="0" fontId="14" fillId="4" borderId="7" xfId="0" applyFont="1" applyFill="1" applyBorder="1" applyAlignment="1" applyProtection="1">
      <alignment horizontal="center" vertical="top" wrapText="1"/>
      <protection hidden="1"/>
    </xf>
    <xf numFmtId="0" fontId="14" fillId="4" borderId="14" xfId="0" applyFont="1" applyFill="1" applyBorder="1" applyAlignment="1" applyProtection="1">
      <alignment horizontal="center" vertical="top" wrapText="1"/>
      <protection hidden="1"/>
    </xf>
    <xf numFmtId="0" fontId="14" fillId="4" borderId="19" xfId="0" applyFont="1" applyFill="1" applyBorder="1" applyAlignment="1" applyProtection="1">
      <alignment horizontal="center" vertical="top" wrapText="1"/>
      <protection hidden="1"/>
    </xf>
    <xf numFmtId="0" fontId="14" fillId="4" borderId="20" xfId="0" applyFont="1" applyFill="1" applyBorder="1" applyAlignment="1" applyProtection="1">
      <alignment horizontal="center" vertical="top" wrapText="1"/>
      <protection hidden="1"/>
    </xf>
    <xf numFmtId="0" fontId="14" fillId="2" borderId="20" xfId="0" applyFont="1" applyFill="1" applyBorder="1" applyAlignment="1" applyProtection="1">
      <alignment horizontal="right" vertical="center" wrapText="1"/>
      <protection hidden="1"/>
    </xf>
    <xf numFmtId="0" fontId="32" fillId="2" borderId="1" xfId="0" applyFont="1" applyFill="1" applyBorder="1" applyAlignment="1" applyProtection="1">
      <alignment horizontal="center" wrapText="1"/>
      <protection hidden="1"/>
    </xf>
    <xf numFmtId="0" fontId="14" fillId="0" borderId="0" xfId="0" applyFont="1" applyAlignment="1" applyProtection="1">
      <alignment horizontal="right"/>
      <protection hidden="1"/>
    </xf>
    <xf numFmtId="0" fontId="14" fillId="0" borderId="13" xfId="0" applyFont="1" applyBorder="1" applyAlignment="1" applyProtection="1">
      <alignment horizontal="right"/>
      <protection hidden="1"/>
    </xf>
    <xf numFmtId="0" fontId="14" fillId="0" borderId="0" xfId="0" applyFont="1" applyAlignment="1" applyProtection="1">
      <alignment horizontal="right" wrapText="1"/>
      <protection hidden="1"/>
    </xf>
    <xf numFmtId="0" fontId="14" fillId="0" borderId="13" xfId="0" applyFont="1" applyBorder="1" applyAlignment="1" applyProtection="1">
      <alignment horizontal="right" wrapText="1"/>
      <protection hidden="1"/>
    </xf>
    <xf numFmtId="0" fontId="21" fillId="0" borderId="0" xfId="0" applyFont="1" applyAlignment="1" applyProtection="1">
      <alignment horizontal="center" vertical="center" wrapText="1"/>
      <protection hidden="1"/>
    </xf>
    <xf numFmtId="0" fontId="33" fillId="3" borderId="2" xfId="0" applyFont="1" applyFill="1" applyBorder="1" applyAlignment="1" applyProtection="1">
      <alignment horizontal="center" vertical="center" wrapText="1"/>
      <protection hidden="1"/>
    </xf>
    <xf numFmtId="0" fontId="14" fillId="3" borderId="4" xfId="0" applyFont="1" applyFill="1" applyBorder="1" applyAlignment="1" applyProtection="1">
      <alignment horizontal="center" vertical="center" wrapText="1"/>
      <protection hidden="1"/>
    </xf>
    <xf numFmtId="0" fontId="19" fillId="3" borderId="0" xfId="0" applyFont="1" applyFill="1" applyAlignment="1">
      <alignment horizontal="left" vertical="center" wrapText="1"/>
    </xf>
    <xf numFmtId="0" fontId="22" fillId="3" borderId="0" xfId="0" applyFont="1" applyFill="1" applyAlignment="1">
      <alignment horizontal="left" vertical="top" wrapText="1"/>
    </xf>
    <xf numFmtId="0" fontId="3" fillId="3" borderId="0" xfId="0" applyFont="1" applyFill="1" applyAlignment="1">
      <alignment horizontal="left" vertical="center" wrapText="1"/>
    </xf>
    <xf numFmtId="0" fontId="3" fillId="3" borderId="7" xfId="0" applyFont="1" applyFill="1" applyBorder="1" applyAlignment="1">
      <alignment horizontal="left" vertical="center" wrapText="1"/>
    </xf>
    <xf numFmtId="0" fontId="26" fillId="3" borderId="0" xfId="0" applyFont="1" applyFill="1" applyAlignment="1">
      <alignment horizontal="left" vertical="center"/>
    </xf>
    <xf numFmtId="0" fontId="29" fillId="9" borderId="0" xfId="0" applyFont="1" applyFill="1" applyAlignment="1">
      <alignment wrapText="1"/>
    </xf>
    <xf numFmtId="0" fontId="19" fillId="3" borderId="0" xfId="0" applyFont="1" applyFill="1" applyAlignment="1">
      <alignment horizontal="left" vertical="center"/>
    </xf>
    <xf numFmtId="0" fontId="30" fillId="3" borderId="0" xfId="0" applyFont="1" applyFill="1" applyAlignment="1">
      <alignment horizontal="left" vertical="top" wrapText="1"/>
    </xf>
    <xf numFmtId="0" fontId="19" fillId="3" borderId="0" xfId="0" applyFont="1" applyFill="1" applyAlignment="1">
      <alignment horizontal="left" vertical="top" wrapText="1"/>
    </xf>
    <xf numFmtId="0" fontId="26" fillId="3" borderId="0" xfId="0" applyFont="1" applyFill="1" applyAlignment="1">
      <alignment horizontal="left" vertical="top" wrapText="1"/>
    </xf>
    <xf numFmtId="0" fontId="23" fillId="3" borderId="0" xfId="0" applyFont="1" applyFill="1" applyAlignment="1">
      <alignment horizontal="left" vertical="top" wrapText="1"/>
    </xf>
    <xf numFmtId="0" fontId="3" fillId="3" borderId="0" xfId="0" applyFont="1" applyFill="1" applyAlignment="1">
      <alignment horizontal="left" vertical="top" wrapText="1"/>
    </xf>
    <xf numFmtId="0" fontId="22" fillId="3" borderId="0" xfId="0" applyFont="1" applyFill="1" applyAlignment="1">
      <alignment vertical="top" wrapText="1"/>
    </xf>
    <xf numFmtId="0" fontId="35" fillId="3" borderId="0" xfId="0" applyFont="1" applyFill="1" applyAlignment="1">
      <alignment horizontal="left" vertical="top" wrapText="1"/>
    </xf>
    <xf numFmtId="0" fontId="22" fillId="3" borderId="0" xfId="0" applyFont="1" applyFill="1" applyAlignment="1">
      <alignment horizontal="left" vertical="center" wrapText="1"/>
    </xf>
    <xf numFmtId="0" fontId="22" fillId="3" borderId="0" xfId="0" applyFont="1" applyFill="1" applyAlignment="1">
      <alignment horizontal="left" vertical="center"/>
    </xf>
    <xf numFmtId="0" fontId="20" fillId="7" borderId="3" xfId="0" applyFont="1" applyFill="1" applyBorder="1" applyAlignment="1">
      <alignment horizontal="left" vertical="center"/>
    </xf>
    <xf numFmtId="0" fontId="24" fillId="7" borderId="0" xfId="0" applyFont="1" applyFill="1" applyAlignment="1">
      <alignment horizontal="center" wrapText="1"/>
    </xf>
    <xf numFmtId="0" fontId="40" fillId="5" borderId="1" xfId="0" applyFont="1" applyFill="1" applyBorder="1" applyAlignment="1" applyProtection="1">
      <alignment horizontal="left" vertical="top" wrapText="1"/>
      <protection hidden="1"/>
    </xf>
    <xf numFmtId="0" fontId="32" fillId="5" borderId="1" xfId="0" applyFont="1" applyFill="1" applyBorder="1" applyAlignment="1" applyProtection="1">
      <alignment horizontal="center" wrapText="1"/>
      <protection hidden="1"/>
    </xf>
    <xf numFmtId="0" fontId="32" fillId="5" borderId="2" xfId="0" applyFont="1" applyFill="1" applyBorder="1" applyAlignment="1" applyProtection="1">
      <alignment horizontal="center" vertical="center"/>
      <protection hidden="1"/>
    </xf>
    <xf numFmtId="0" fontId="32" fillId="5" borderId="4" xfId="0" applyFont="1" applyFill="1" applyBorder="1" applyAlignment="1" applyProtection="1">
      <alignment horizontal="center" vertical="center"/>
      <protection hidden="1"/>
    </xf>
    <xf numFmtId="0" fontId="23" fillId="3" borderId="0" xfId="0" applyFont="1" applyFill="1" applyAlignment="1">
      <alignment vertical="top" wrapText="1"/>
    </xf>
    <xf numFmtId="0" fontId="1" fillId="3" borderId="0" xfId="0" applyFont="1" applyFill="1" applyAlignment="1">
      <alignment horizontal="left" vertical="top" wrapText="1"/>
    </xf>
    <xf numFmtId="0" fontId="9" fillId="0" borderId="0" xfId="0" applyFont="1" applyProtection="1"/>
    <xf numFmtId="0" fontId="8" fillId="0" borderId="0" xfId="0" applyFont="1" applyProtection="1"/>
    <xf numFmtId="0" fontId="0" fillId="0" borderId="0" xfId="0" applyProtection="1"/>
    <xf numFmtId="0" fontId="0" fillId="0" borderId="0" xfId="0" applyProtection="1">
      <protection locked="0"/>
    </xf>
    <xf numFmtId="0" fontId="14" fillId="0" borderId="0" xfId="0" applyFont="1" applyProtection="1"/>
    <xf numFmtId="0" fontId="40" fillId="5" borderId="1" xfId="0" applyFont="1" applyFill="1" applyBorder="1" applyAlignment="1" applyProtection="1">
      <alignment horizontal="left" vertical="top" wrapText="1"/>
    </xf>
    <xf numFmtId="0" fontId="0" fillId="0" borderId="0" xfId="0" applyAlignment="1" applyProtection="1">
      <alignment wrapText="1"/>
    </xf>
    <xf numFmtId="0" fontId="0" fillId="0" borderId="0" xfId="0" applyAlignment="1" applyProtection="1">
      <alignment wrapText="1"/>
      <protection locked="0"/>
    </xf>
    <xf numFmtId="0" fontId="14" fillId="0" borderId="10" xfId="0" applyFont="1" applyBorder="1" applyProtection="1"/>
    <xf numFmtId="0" fontId="32" fillId="2" borderId="1" xfId="0" applyFont="1" applyFill="1" applyBorder="1" applyAlignment="1" applyProtection="1">
      <alignment horizontal="center" wrapText="1"/>
    </xf>
    <xf numFmtId="0" fontId="32" fillId="0" borderId="10" xfId="0" applyFont="1" applyBorder="1" applyAlignment="1" applyProtection="1">
      <alignment horizontal="center" wrapText="1"/>
    </xf>
    <xf numFmtId="0" fontId="32" fillId="5" borderId="1" xfId="0" applyFont="1" applyFill="1" applyBorder="1" applyAlignment="1" applyProtection="1">
      <alignment horizontal="center" wrapText="1"/>
      <protection locked="0"/>
    </xf>
    <xf numFmtId="0" fontId="14" fillId="0" borderId="0" xfId="0" applyFont="1" applyAlignment="1" applyProtection="1">
      <alignment horizontal="right"/>
    </xf>
    <xf numFmtId="0" fontId="14" fillId="0" borderId="13" xfId="0" applyFont="1" applyBorder="1" applyAlignment="1" applyProtection="1">
      <alignment horizontal="right"/>
    </xf>
    <xf numFmtId="0" fontId="15" fillId="0" borderId="0" xfId="0" applyFont="1" applyProtection="1">
      <protection locked="0"/>
    </xf>
    <xf numFmtId="0" fontId="14" fillId="0" borderId="0" xfId="0" applyFont="1" applyAlignment="1" applyProtection="1">
      <alignment wrapText="1"/>
    </xf>
    <xf numFmtId="0" fontId="14" fillId="0" borderId="0" xfId="0" applyFont="1" applyAlignment="1" applyProtection="1">
      <alignment horizontal="right" wrapText="1"/>
    </xf>
    <xf numFmtId="0" fontId="14" fillId="0" borderId="13" xfId="0" applyFont="1" applyBorder="1" applyAlignment="1" applyProtection="1">
      <alignment horizontal="right" wrapText="1"/>
    </xf>
    <xf numFmtId="0" fontId="13" fillId="0" borderId="0" xfId="0" applyFont="1" applyProtection="1"/>
    <xf numFmtId="0" fontId="21" fillId="0" borderId="0" xfId="0" applyFont="1" applyAlignment="1" applyProtection="1">
      <alignment vertical="center" wrapText="1"/>
    </xf>
    <xf numFmtId="0" fontId="14" fillId="6" borderId="2" xfId="0" applyFont="1" applyFill="1" applyBorder="1" applyAlignment="1" applyProtection="1">
      <alignment horizontal="center" vertical="center"/>
    </xf>
    <xf numFmtId="0" fontId="14" fillId="6" borderId="4" xfId="0" applyFont="1" applyFill="1" applyBorder="1" applyAlignment="1" applyProtection="1">
      <alignment horizontal="center" vertical="center"/>
    </xf>
    <xf numFmtId="0" fontId="3" fillId="0" borderId="0" xfId="0" applyFont="1" applyAlignment="1" applyProtection="1">
      <alignment wrapText="1"/>
    </xf>
    <xf numFmtId="0" fontId="21" fillId="0" borderId="0" xfId="0" applyFont="1" applyAlignment="1" applyProtection="1">
      <alignment horizontal="center" vertical="center" wrapText="1"/>
    </xf>
    <xf numFmtId="0" fontId="33" fillId="3" borderId="2" xfId="0" applyFont="1" applyFill="1" applyBorder="1" applyAlignment="1" applyProtection="1">
      <alignment horizontal="center" vertical="center" wrapText="1"/>
    </xf>
    <xf numFmtId="0" fontId="14" fillId="3" borderId="4" xfId="0" applyFont="1" applyFill="1" applyBorder="1" applyAlignment="1" applyProtection="1">
      <alignment horizontal="center" vertical="center" wrapText="1"/>
    </xf>
    <xf numFmtId="0" fontId="12" fillId="0" borderId="0" xfId="0" applyFont="1" applyAlignment="1" applyProtection="1">
      <alignment vertical="center" wrapText="1"/>
    </xf>
    <xf numFmtId="0" fontId="21" fillId="0" borderId="0" xfId="0" applyFont="1" applyAlignment="1" applyProtection="1">
      <alignment horizontal="center" vertical="center" wrapText="1"/>
    </xf>
    <xf numFmtId="0" fontId="32" fillId="5" borderId="2" xfId="0" applyFont="1" applyFill="1" applyBorder="1" applyAlignment="1" applyProtection="1">
      <alignment horizontal="center" vertical="center"/>
      <protection locked="0"/>
    </xf>
    <xf numFmtId="0" fontId="32" fillId="5" borderId="4" xfId="0" applyFont="1" applyFill="1" applyBorder="1" applyAlignment="1" applyProtection="1">
      <alignment horizontal="center" vertical="center"/>
      <protection locked="0"/>
    </xf>
    <xf numFmtId="0" fontId="21" fillId="0" borderId="0" xfId="0" applyFont="1" applyAlignment="1" applyProtection="1">
      <alignment vertical="center"/>
    </xf>
    <xf numFmtId="0" fontId="36" fillId="0" borderId="3" xfId="0" applyFont="1" applyBorder="1" applyAlignment="1" applyProtection="1">
      <alignment horizontal="left" vertical="top" wrapText="1"/>
    </xf>
    <xf numFmtId="0" fontId="14" fillId="4" borderId="9" xfId="0" applyFont="1" applyFill="1" applyBorder="1" applyAlignment="1" applyProtection="1">
      <alignment horizontal="center" vertical="top" wrapText="1"/>
    </xf>
    <xf numFmtId="0" fontId="14" fillId="4" borderId="10" xfId="0" applyFont="1" applyFill="1" applyBorder="1" applyAlignment="1" applyProtection="1">
      <alignment horizontal="center" vertical="top" wrapText="1"/>
    </xf>
    <xf numFmtId="0" fontId="14" fillId="4" borderId="11" xfId="0" applyFont="1" applyFill="1" applyBorder="1" applyAlignment="1" applyProtection="1">
      <alignment horizontal="center" vertical="top" wrapText="1"/>
    </xf>
    <xf numFmtId="0" fontId="14" fillId="4" borderId="19" xfId="0" applyFont="1" applyFill="1" applyBorder="1" applyAlignment="1" applyProtection="1">
      <alignment horizontal="center" vertical="top" wrapText="1"/>
    </xf>
    <xf numFmtId="0" fontId="14" fillId="4" borderId="20" xfId="0" applyFont="1" applyFill="1" applyBorder="1" applyAlignment="1" applyProtection="1">
      <alignment horizontal="center" vertical="top" wrapText="1"/>
    </xf>
    <xf numFmtId="0" fontId="14" fillId="4" borderId="6" xfId="0" applyFont="1" applyFill="1" applyBorder="1" applyAlignment="1" applyProtection="1">
      <alignment horizontal="center" vertical="top" wrapText="1"/>
    </xf>
    <xf numFmtId="0" fontId="14" fillId="4" borderId="7" xfId="0" applyFont="1" applyFill="1" applyBorder="1" applyAlignment="1" applyProtection="1">
      <alignment horizontal="center" vertical="top" wrapText="1"/>
    </xf>
    <xf numFmtId="0" fontId="14" fillId="4" borderId="14" xfId="0" applyFont="1" applyFill="1" applyBorder="1" applyAlignment="1" applyProtection="1">
      <alignment horizontal="center" vertical="top" wrapText="1"/>
    </xf>
    <xf numFmtId="0" fontId="14" fillId="3" borderId="8" xfId="0" applyFont="1" applyFill="1" applyBorder="1" applyAlignment="1" applyProtection="1">
      <alignment horizontal="center" wrapText="1"/>
    </xf>
    <xf numFmtId="0" fontId="14" fillId="3" borderId="1" xfId="0" applyFont="1" applyFill="1" applyBorder="1" applyAlignment="1" applyProtection="1">
      <alignment horizontal="center" wrapText="1"/>
    </xf>
    <xf numFmtId="0" fontId="32" fillId="3" borderId="8" xfId="0" applyFont="1" applyFill="1" applyBorder="1" applyAlignment="1" applyProtection="1">
      <alignment horizontal="center" wrapText="1"/>
    </xf>
    <xf numFmtId="0" fontId="14" fillId="6" borderId="2" xfId="0" applyFont="1" applyFill="1" applyBorder="1" applyAlignment="1" applyProtection="1">
      <alignment horizontal="center" wrapText="1"/>
    </xf>
    <xf numFmtId="0" fontId="14" fillId="6" borderId="3" xfId="0" applyFont="1" applyFill="1" applyBorder="1" applyAlignment="1" applyProtection="1">
      <alignment horizontal="center" wrapText="1"/>
    </xf>
    <xf numFmtId="0" fontId="14" fillId="4" borderId="1" xfId="0" applyFont="1" applyFill="1" applyBorder="1" applyAlignment="1" applyProtection="1">
      <alignment horizontal="center" vertical="center" wrapText="1"/>
    </xf>
    <xf numFmtId="0" fontId="14" fillId="4" borderId="18" xfId="0" applyFont="1" applyFill="1" applyBorder="1" applyAlignment="1" applyProtection="1">
      <alignment horizontal="center" vertical="center" wrapText="1"/>
    </xf>
    <xf numFmtId="0" fontId="14" fillId="3" borderId="5" xfId="0" applyFont="1" applyFill="1" applyBorder="1" applyAlignment="1" applyProtection="1">
      <alignment horizontal="center" wrapText="1"/>
    </xf>
    <xf numFmtId="0" fontId="32" fillId="3" borderId="5" xfId="0" applyFont="1" applyFill="1" applyBorder="1" applyAlignment="1" applyProtection="1">
      <alignment horizontal="center" wrapText="1"/>
    </xf>
    <xf numFmtId="0" fontId="14" fillId="6" borderId="2" xfId="0" applyFont="1" applyFill="1" applyBorder="1" applyAlignment="1" applyProtection="1">
      <alignment horizontal="center" wrapText="1"/>
    </xf>
    <xf numFmtId="0" fontId="14" fillId="4" borderId="1" xfId="0" applyFont="1" applyFill="1" applyBorder="1" applyAlignment="1" applyProtection="1">
      <alignment horizontal="center" wrapText="1"/>
    </xf>
    <xf numFmtId="0" fontId="41" fillId="8" borderId="1" xfId="0" applyFont="1" applyFill="1" applyBorder="1" applyAlignment="1" applyProtection="1">
      <alignment horizontal="center" wrapText="1"/>
    </xf>
    <xf numFmtId="0" fontId="14" fillId="4" borderId="5" xfId="0" applyFont="1" applyFill="1" applyBorder="1" applyAlignment="1" applyProtection="1">
      <alignment horizontal="center" wrapText="1"/>
    </xf>
    <xf numFmtId="0" fontId="0" fillId="5" borderId="1" xfId="0" applyFill="1" applyBorder="1" applyAlignment="1" applyProtection="1">
      <alignment horizontal="center" wrapText="1"/>
      <protection locked="0"/>
    </xf>
    <xf numFmtId="0" fontId="0" fillId="5" borderId="1" xfId="0" applyFill="1" applyBorder="1" applyAlignment="1" applyProtection="1">
      <alignment horizontal="left" wrapText="1"/>
      <protection locked="0"/>
    </xf>
    <xf numFmtId="42" fontId="0" fillId="5" borderId="1" xfId="0" applyNumberFormat="1" applyFill="1" applyBorder="1" applyAlignment="1" applyProtection="1">
      <alignment horizontal="center" wrapText="1"/>
      <protection locked="0"/>
    </xf>
    <xf numFmtId="42" fontId="0" fillId="5" borderId="1" xfId="0" applyNumberFormat="1" applyFill="1" applyBorder="1" applyAlignment="1" applyProtection="1">
      <alignment wrapText="1"/>
      <protection locked="0"/>
    </xf>
    <xf numFmtId="44" fontId="0" fillId="5" borderId="1" xfId="50" applyFont="1" applyFill="1" applyBorder="1" applyAlignment="1" applyProtection="1">
      <alignment horizontal="center" vertical="center"/>
      <protection locked="0"/>
    </xf>
    <xf numFmtId="44" fontId="0" fillId="3" borderId="1" xfId="50" applyFont="1" applyFill="1" applyBorder="1" applyAlignment="1" applyProtection="1">
      <alignment horizontal="center" vertical="center"/>
      <protection locked="0"/>
    </xf>
    <xf numFmtId="44" fontId="0" fillId="5" borderId="1" xfId="5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5" borderId="8" xfId="0" applyFill="1" applyBorder="1" applyAlignment="1" applyProtection="1">
      <alignment horizontal="center" wrapText="1"/>
      <protection locked="0"/>
    </xf>
    <xf numFmtId="0" fontId="0" fillId="5" borderId="8" xfId="0" applyFill="1" applyBorder="1" applyAlignment="1" applyProtection="1">
      <alignment horizontal="left" wrapText="1"/>
      <protection locked="0"/>
    </xf>
    <xf numFmtId="0" fontId="14" fillId="3" borderId="20" xfId="0" applyFont="1" applyFill="1" applyBorder="1" applyAlignment="1" applyProtection="1">
      <alignment horizontal="right" vertical="center" wrapText="1"/>
    </xf>
    <xf numFmtId="1" fontId="32" fillId="3" borderId="22" xfId="50" applyNumberFormat="1" applyFont="1" applyFill="1" applyBorder="1" applyAlignment="1" applyProtection="1">
      <alignment horizontal="center" vertical="center" wrapText="1"/>
    </xf>
    <xf numFmtId="0" fontId="14" fillId="2" borderId="20" xfId="0" applyFont="1" applyFill="1" applyBorder="1" applyAlignment="1" applyProtection="1">
      <alignment horizontal="right" vertical="center" wrapText="1"/>
    </xf>
    <xf numFmtId="164" fontId="32" fillId="3" borderId="22" xfId="50" applyNumberFormat="1" applyFont="1" applyFill="1" applyBorder="1" applyAlignment="1" applyProtection="1">
      <alignment horizontal="right" vertical="center" wrapText="1"/>
    </xf>
    <xf numFmtId="0" fontId="18" fillId="4" borderId="12" xfId="0" applyFont="1" applyFill="1" applyBorder="1" applyAlignment="1" applyProtection="1">
      <alignment horizontal="center" vertical="top" wrapText="1"/>
    </xf>
    <xf numFmtId="0" fontId="18" fillId="4" borderId="0" xfId="0" applyFont="1" applyFill="1" applyAlignment="1" applyProtection="1">
      <alignment horizontal="center" vertical="top" wrapText="1"/>
    </xf>
    <xf numFmtId="0" fontId="18" fillId="4" borderId="21" xfId="0" applyFont="1" applyFill="1" applyBorder="1" applyAlignment="1" applyProtection="1">
      <alignment horizontal="center" vertical="top" wrapText="1"/>
    </xf>
    <xf numFmtId="0" fontId="33" fillId="3" borderId="9" xfId="0" applyFont="1" applyFill="1" applyBorder="1" applyAlignment="1" applyProtection="1">
      <alignment horizontal="left" vertical="top" wrapText="1"/>
    </xf>
    <xf numFmtId="0" fontId="34" fillId="3" borderId="10" xfId="0" applyFont="1" applyFill="1" applyBorder="1" applyAlignment="1" applyProtection="1">
      <alignment horizontal="left" vertical="top" wrapText="1"/>
    </xf>
    <xf numFmtId="0" fontId="34" fillId="3" borderId="11" xfId="0" applyFont="1" applyFill="1" applyBorder="1" applyAlignment="1" applyProtection="1">
      <alignment vertical="top" wrapText="1"/>
    </xf>
    <xf numFmtId="0" fontId="0" fillId="0" borderId="0" xfId="0" applyAlignment="1" applyProtection="1">
      <alignment horizontal="left"/>
      <protection locked="0"/>
    </xf>
    <xf numFmtId="0" fontId="45" fillId="3" borderId="7" xfId="0" applyFont="1" applyFill="1" applyBorder="1" applyAlignment="1" applyProtection="1">
      <alignment vertical="top" wrapText="1"/>
    </xf>
    <xf numFmtId="0" fontId="45" fillId="3" borderId="14" xfId="0" applyFont="1" applyFill="1" applyBorder="1" applyAlignment="1" applyProtection="1">
      <alignment vertical="top" wrapText="1"/>
    </xf>
    <xf numFmtId="0" fontId="45" fillId="3" borderId="3" xfId="0" applyFont="1" applyFill="1" applyBorder="1" applyAlignment="1" applyProtection="1">
      <alignment horizontal="left" vertical="top" wrapText="1" indent="6"/>
    </xf>
    <xf numFmtId="0" fontId="45" fillId="3" borderId="16" xfId="0" applyFont="1" applyFill="1" applyBorder="1" applyAlignment="1" applyProtection="1">
      <alignment horizontal="left" vertical="top" wrapText="1" indent="6"/>
    </xf>
    <xf numFmtId="165" fontId="45" fillId="3" borderId="17" xfId="0" applyNumberFormat="1" applyFont="1" applyFill="1" applyBorder="1" applyAlignment="1" applyProtection="1">
      <alignment vertical="top" wrapText="1"/>
    </xf>
    <xf numFmtId="165" fontId="0" fillId="0" borderId="0" xfId="0" applyNumberFormat="1" applyProtection="1">
      <protection locked="0"/>
    </xf>
    <xf numFmtId="0" fontId="0" fillId="0" borderId="0" xfId="0" applyAlignment="1" applyProtection="1">
      <alignment horizontal="left" indent="2"/>
    </xf>
    <xf numFmtId="0" fontId="46" fillId="3" borderId="3" xfId="0" applyFont="1" applyFill="1" applyBorder="1" applyAlignment="1" applyProtection="1">
      <alignment horizontal="left" vertical="top" wrapText="1"/>
    </xf>
    <xf numFmtId="0" fontId="46" fillId="3" borderId="16" xfId="0" applyFont="1" applyFill="1" applyBorder="1" applyAlignment="1" applyProtection="1">
      <alignment horizontal="left" vertical="top" wrapText="1"/>
    </xf>
    <xf numFmtId="0" fontId="47" fillId="0" borderId="0" xfId="0" applyFont="1" applyAlignment="1" applyProtection="1">
      <alignment horizontal="left" vertical="top" wrapText="1"/>
    </xf>
    <xf numFmtId="0" fontId="32" fillId="0" borderId="0" xfId="0" applyFont="1" applyProtection="1"/>
    <xf numFmtId="0" fontId="33" fillId="0" borderId="0" xfId="0" applyFont="1" applyAlignment="1" applyProtection="1">
      <alignment wrapText="1"/>
    </xf>
    <xf numFmtId="0" fontId="14" fillId="0" borderId="0" xfId="0" applyFont="1" applyAlignment="1" applyProtection="1">
      <alignment wrapText="1"/>
    </xf>
    <xf numFmtId="0" fontId="32" fillId="5" borderId="15" xfId="0" applyFont="1" applyFill="1" applyBorder="1" applyProtection="1">
      <protection locked="0"/>
    </xf>
    <xf numFmtId="0" fontId="7" fillId="0" borderId="0" xfId="0" applyFont="1" applyProtection="1">
      <protection locked="0"/>
    </xf>
    <xf numFmtId="0" fontId="16" fillId="0" borderId="0" xfId="0" applyFont="1" applyProtection="1">
      <protection locked="0"/>
    </xf>
  </cellXfs>
  <cellStyles count="55">
    <cellStyle name="Comma 2" xfId="46" xr:uid="{CCFD9E83-1F1F-47F7-882B-1E885F0B9266}"/>
    <cellStyle name="Comma 2 2" xfId="52" xr:uid="{B61A2C95-FC47-46F6-BEBB-278938D4582C}"/>
    <cellStyle name="Currency" xfId="50" builtinId="4"/>
    <cellStyle name="Currency 2" xfId="49" xr:uid="{510ED0B6-228A-460D-9198-C2885D089C77}"/>
    <cellStyle name="Currency 2 2" xfId="53" xr:uid="{E8EA2F5F-FC76-4706-B26D-CF44F2A2F07C}"/>
    <cellStyle name="Currency 3" xfId="54" xr:uid="{E9DF6A33-5972-412F-AD71-CE9789E0D1EF}"/>
    <cellStyle name="Followed Hyperlink" xfId="40" builtinId="9" hidden="1"/>
    <cellStyle name="Followed Hyperlink" xfId="44" builtinId="9" hidden="1"/>
    <cellStyle name="Followed Hyperlink" xfId="34" builtinId="9" hidden="1"/>
    <cellStyle name="Followed Hyperlink" xfId="26" builtinId="9" hidden="1"/>
    <cellStyle name="Followed Hyperlink" xfId="28" builtinId="9" hidden="1"/>
    <cellStyle name="Followed Hyperlink" xfId="32" builtinId="9" hidden="1"/>
    <cellStyle name="Followed Hyperlink" xfId="24" builtinId="9" hidden="1"/>
    <cellStyle name="Followed Hyperlink" xfId="30" builtinId="9" hidden="1"/>
    <cellStyle name="Followed Hyperlink" xfId="36" builtinId="9" hidden="1"/>
    <cellStyle name="Followed Hyperlink" xfId="38" builtinId="9" hidden="1"/>
    <cellStyle name="Followed Hyperlink" xfId="4" builtinId="9" hidden="1"/>
    <cellStyle name="Followed Hyperlink" xfId="8" builtinId="9" hidden="1"/>
    <cellStyle name="Followed Hyperlink" xfId="6" builtinId="9" hidden="1"/>
    <cellStyle name="Followed Hyperlink" xfId="2" builtinId="9" hidden="1"/>
    <cellStyle name="Followed Hyperlink" xfId="14" builtinId="9" hidden="1"/>
    <cellStyle name="Followed Hyperlink" xfId="42" builtinId="9" hidden="1"/>
    <cellStyle name="Followed Hyperlink" xfId="22" builtinId="9" hidden="1"/>
    <cellStyle name="Followed Hyperlink" xfId="16" builtinId="9" hidden="1"/>
    <cellStyle name="Followed Hyperlink" xfId="20" builtinId="9" hidden="1"/>
    <cellStyle name="Followed Hyperlink" xfId="10" builtinId="9" hidden="1"/>
    <cellStyle name="Followed Hyperlink" xfId="12" builtinId="9" hidden="1"/>
    <cellStyle name="Followed Hyperlink" xfId="18" builtinId="9" hidden="1"/>
    <cellStyle name="Hyperlink" xfId="43" builtinId="8" hidden="1"/>
    <cellStyle name="Hyperlink" xfId="7" builtinId="8" hidden="1"/>
    <cellStyle name="Hyperlink" xfId="9" builtinId="8" hidden="1"/>
    <cellStyle name="Hyperlink" xfId="35" builtinId="8" hidden="1"/>
    <cellStyle name="Hyperlink" xfId="17" builtinId="8" hidden="1"/>
    <cellStyle name="Hyperlink" xfId="5" builtinId="8" hidden="1"/>
    <cellStyle name="Hyperlink" xfId="13" builtinId="8" hidden="1"/>
    <cellStyle name="Hyperlink" xfId="31" builtinId="8" hidden="1"/>
    <cellStyle name="Hyperlink" xfId="21" builtinId="8" hidden="1"/>
    <cellStyle name="Hyperlink" xfId="23" builtinId="8" hidden="1"/>
    <cellStyle name="Hyperlink" xfId="15" builtinId="8" hidden="1"/>
    <cellStyle name="Hyperlink" xfId="41" builtinId="8" hidden="1"/>
    <cellStyle name="Hyperlink" xfId="25" builtinId="8" hidden="1"/>
    <cellStyle name="Hyperlink" xfId="19" builtinId="8" hidden="1"/>
    <cellStyle name="Hyperlink" xfId="27" builtinId="8" hidden="1"/>
    <cellStyle name="Hyperlink" xfId="11" builtinId="8" hidden="1"/>
    <cellStyle name="Hyperlink" xfId="37" builtinId="8" hidden="1"/>
    <cellStyle name="Hyperlink" xfId="33" builtinId="8" hidden="1"/>
    <cellStyle name="Hyperlink" xfId="39" builtinId="8" hidden="1"/>
    <cellStyle name="Hyperlink" xfId="29" builtinId="8" hidden="1"/>
    <cellStyle name="Hyperlink" xfId="3" builtinId="8" hidden="1"/>
    <cellStyle name="Hyperlink" xfId="1" builtinId="8" hidden="1"/>
    <cellStyle name="Normal" xfId="0" builtinId="0"/>
    <cellStyle name="Normal 2" xfId="47" xr:uid="{0A39035B-C758-4960-887C-81FF281E5615}"/>
    <cellStyle name="Normal 3" xfId="48" xr:uid="{B7944F64-964B-4CB9-A660-00C727355658}"/>
    <cellStyle name="Normal 4" xfId="45" xr:uid="{81F6353F-8B1B-4178-B425-480266F33AD9}"/>
    <cellStyle name="Normal 4 2" xfId="51" xr:uid="{6B86D0E4-1C0A-4B8D-953B-33DFA60F25F6}"/>
  </cellStyles>
  <dxfs count="66">
    <dxf>
      <fill>
        <patternFill>
          <fgColor rgb="FFFFFFCC"/>
          <bgColor rgb="FFFFFFCC"/>
        </patternFill>
      </fill>
    </dxf>
    <dxf>
      <fill>
        <patternFill>
          <fgColor rgb="FFFFFFCC"/>
          <bgColor rgb="FFFFFFCC"/>
        </patternFill>
      </fill>
    </dxf>
    <dxf>
      <fill>
        <patternFill>
          <fgColor rgb="FFFFFFCC"/>
          <bgColor rgb="FFFFFFCC"/>
        </patternFill>
      </fill>
    </dxf>
    <dxf>
      <fill>
        <patternFill>
          <fgColor rgb="FFFFFFCC"/>
          <bgColor rgb="FFFFFFCC"/>
        </patternFill>
      </fill>
    </dxf>
    <dxf>
      <fill>
        <patternFill>
          <fgColor rgb="FFFFFFCC"/>
          <bgColor rgb="FFFFFFCC"/>
        </patternFill>
      </fill>
    </dxf>
    <dxf>
      <fill>
        <patternFill>
          <fgColor rgb="FFFFFFCC"/>
          <bgColor rgb="FFFFFFCC"/>
        </patternFill>
      </fill>
    </dxf>
    <dxf>
      <fill>
        <patternFill>
          <fgColor rgb="FFFFFFCC"/>
          <bgColor rgb="FFFFFFCC"/>
        </patternFill>
      </fill>
    </dxf>
    <dxf>
      <fill>
        <patternFill>
          <fgColor rgb="FFFFFFCC"/>
          <bgColor rgb="FFFFFFCC"/>
        </patternFill>
      </fill>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 formatCode="0"/>
    </dxf>
    <dxf>
      <numFmt numFmtId="1" formatCode="0"/>
    </dxf>
    <dxf>
      <numFmt numFmtId="1" formatCode="0"/>
    </dxf>
    <dxf>
      <numFmt numFmtId="1" formatCode="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font>
        <b val="0"/>
        <i val="0"/>
        <strike val="0"/>
        <condense val="0"/>
        <extend val="0"/>
        <outline val="0"/>
        <shadow val="0"/>
        <u val="none"/>
        <vertAlign val="baseline"/>
        <sz val="11"/>
        <color theme="1"/>
        <name val="Calibri"/>
        <family val="2"/>
        <scheme val="minor"/>
      </font>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6" formatCode="&quot;$&quot;#,##0"/>
    </dxf>
    <dxf>
      <numFmt numFmtId="164" formatCode="_-&quot;$&quot;* #,##0_-;\-&quot;$&quot;* #,##0_-;_-&quot;$&quot;* &quot;-&quot;??_-;_-@_-"/>
    </dxf>
    <dxf>
      <numFmt numFmtId="164" formatCode="_-&quot;$&quot;* #,##0_-;\-&quot;$&quot;* #,##0_-;_-&quot;$&quot;* &quot;-&quot;??_-;_-@_-"/>
    </dxf>
    <dxf>
      <alignment horizontal="general" vertical="top" textRotation="0" wrapText="1" indent="0" justifyLastLine="0" shrinkToFit="0" readingOrder="0"/>
    </dxf>
  </dxfs>
  <tableStyles count="0" defaultTableStyle="TableStyleMedium9" defaultPivotStyle="PivotStyleMedium7"/>
  <colors>
    <mruColors>
      <color rgb="FFB4C6E7"/>
      <color rgb="FFD9E1F2"/>
      <color rgb="FFFFFFF3"/>
      <color rgb="FFF3F6FB"/>
      <color rgb="FFB45210"/>
      <color rgb="FFFF3300"/>
      <color rgb="FFFFFFCC"/>
      <color rgb="FFD9F2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22/11/relationships/FeaturePropertyBag" Target="featurePropertyBag/featurePropertyBag.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72D0F04-B9AA-44E2-BA71-8353B6D95008}" name="Table2" displayName="Table2" ref="A1:AK302" totalsRowCount="1" headerRowDxfId="65">
  <autoFilter ref="A1:AK301" xr:uid="{F72D0F04-B9AA-44E2-BA71-8353B6D95008}"/>
  <tableColumns count="37">
    <tableColumn id="1" xr3:uid="{1127E87F-A8BD-457A-86BD-4BBE23F12C74}" name="SD Number"/>
    <tableColumn id="2" xr3:uid="{D2E6865B-07CA-4F1C-A422-174BFFC45AE0}" name="School District"/>
    <tableColumn id="37" xr3:uid="{5F1250C3-61C0-49D1-9DE3-B98728836A3A}" name="First Nation Band Number"/>
    <tableColumn id="35" xr3:uid="{B13119AF-8726-4113-9DBA-97E6C13E6AAB}" name="First Nation Name"/>
    <tableColumn id="3" xr3:uid="{9502C0D0-62D7-4773-B341-2240C1270935}" name="2023-24 Reported BC Residents Attending School - NOT COLLECTED - REMOVE"/>
    <tableColumn id="4" xr3:uid="{CB507285-38FB-4831-A88C-8E4AF71E879B}" name="2024-25 Reported BC Residents Requiring Transportation" totalsRowFunction="custom">
      <totalsRowFormula>SUM(F98:F281, F5:F94)+F300</totalsRowFormula>
    </tableColumn>
    <tableColumn id="5" xr3:uid="{6F59842C-4BD4-40C5-9443-A9AB89EB848A}" name="2024-25 Reported Nominal Roll Students Requiring Transportation" totalsRowFunction="custom">
      <totalsRowFormula>SUM(G98:G300, G5:G94)</totalsRowFormula>
    </tableColumn>
    <tableColumn id="6" xr3:uid="{35CCEA99-9E41-41A7-B1D8-4ECE75E1EF7F}" name="2023-24 Reported Total Distance Covered Daily by Buses (KM) - NOT COLLECTED - REMOVE" totalsRowFunction="custom">
      <totalsRowFormula>SUM(H98:H281, H2:H88)</totalsRowFormula>
    </tableColumn>
    <tableColumn id="7" xr3:uid="{AD92CCFB-EE64-4666-A1C7-E4565D52E985}" name="2024-25 First Nation Students living on reserve  Transportation spending _x000a_(school district reported) to June 30, 2025) " totalsRowFunction="custom" dataDxfId="64" totalsRowDxfId="63" dataCellStyle="Currency">
      <totalsRowFormula>SUM(I98:I300, I5:I94)</totalsRowFormula>
    </tableColumn>
    <tableColumn id="8" xr3:uid="{092BB426-88BF-4770-9BEC-97CC534FFD9E}" name="2024-25 Actual Student Transportation spending_x000a_ (June 30, 2025 audited financial statement)_x000a_(all students)" totalsRowFunction="custom" dataDxfId="62" totalsRowDxfId="61" dataCellStyle="Currency">
      <totalsRowFormula>SUM(J5:J300)</totalsRowFormula>
    </tableColumn>
    <tableColumn id="15" xr3:uid="{FAE9C0F6-D95A-42F6-B08D-3097F03B93BF}" name="2025-26 Revenue (and sources) for all operational costs  _x000a_For information_x000a_(Table 2A operating grant manual (Dec re-calc based on Sept 1701)" dataDxfId="60" totalsRowDxfId="59" dataCellStyle="Currency"/>
    <tableColumn id="16" xr3:uid="{3051EB12-FA54-4F1E-B78D-DF14CCDCFB26}" name="2025-26 Student Transportation Fund" dataDxfId="58" totalsRowDxfId="57" dataCellStyle="Currency"/>
    <tableColumn id="17" xr3:uid="{A71D0318-5330-4E87-99E3-4C93BC5305A0}" name="2025-26 Student Location Factor" dataDxfId="56" totalsRowDxfId="55" dataCellStyle="Currency"/>
    <tableColumn id="18" xr3:uid="{CE03F215-82AB-417B-8B8D-DEA0D640CFC2}" name="2025-26 Supplemental_x000a_Student Location_x000a_Factor Funding" dataDxfId="54" totalsRowDxfId="53" dataCellStyle="Currency"/>
    <tableColumn id="25" xr3:uid="{3EC70206-1367-4531-B6DC-939F830CF222}" name="2024-25 Amended budget_x000a_Student Transportation to Jun 30, 2025 as of Feb 28, 2025_x000a_(all students) - WILL NEED TO BE PRE-POPULATED AT LATER DATE" dataDxfId="52" totalsRowDxfId="51" dataCellStyle="Currency"/>
    <tableColumn id="9" xr3:uid="{1DA0C876-D8EB-404B-9939-55D03B86B123}" name="2023-24 BCTEA To/from Carryover" dataDxfId="50" totalsRowDxfId="49" dataCellStyle="Currency"/>
    <tableColumn id="10" xr3:uid="{2C55D43B-AA6C-4567-A6CA-FF43DD229D11}" name="2023-24 BCTEA EX Carryover - REMAINING AFTER REPURPOSING" dataDxfId="48" totalsRowDxfId="47">
      <calculatedColumnFormula>Table2[[#This Row],[2023-24 BCTEA Extracurricular Carryover prior to repurposing (confimred amount)]]-(Table2[[#This Row],[2023-24 Carryover Extracurricular repurposed repurposed for to/from]]+Table2[[#This Row],[2023-24 Carryover Extracurricular repurposed repurposed for Extracurricular]])</calculatedColumnFormula>
    </tableColumn>
    <tableColumn id="11" xr3:uid="{28D58FCF-F7CD-4231-B1ED-0C9D70AE19CC}" name="2023-24 BCTEA Shelter Carryover" dataDxfId="46" totalsRowDxfId="45"/>
    <tableColumn id="12" xr3:uid="{C1D6EF02-CCA4-4DE5-A44D-70C060F2D4F7}" name="2025-26 BCTEA Approved" dataDxfId="44" totalsRowDxfId="43"/>
    <tableColumn id="32" xr3:uid="{25EABA52-3901-4B9A-A4F0-6A6187ACDDF2}" name="2024-25 To/From after to/from C/O applied" dataDxfId="42" totalsRowDxfId="41">
      <calculatedColumnFormula>Table2[[#This Row],[2025-26 BCTEA Approved]]-Table2[[#This Row],[2023-24 BCTEA To/from Carryover]]</calculatedColumnFormula>
    </tableColumn>
    <tableColumn id="13" xr3:uid="{8E2CEA6B-5DBF-41E6-A808-6247EBD2219A}" name="2024-25 EX Allocation" dataDxfId="40" totalsRowDxfId="39"/>
    <tableColumn id="14" xr3:uid="{DF9FAF90-179C-482A-B651-AD215D9F0750}" name="2024-25 CDS Payment" dataDxfId="38" totalsRowDxfId="37"/>
    <tableColumn id="30" xr3:uid="{D9A13116-11E7-4277-868D-673F27501DB0}" name="Part of 2024-25 CDS Payment that is To/From" dataDxfId="36" totalsRowDxfId="35">
      <calculatedColumnFormula>Table2[[#This Row],[2024-25 CDS Payment]]-X2</calculatedColumnFormula>
    </tableColumn>
    <tableColumn id="29" xr3:uid="{D048CC8F-D9D3-4AFC-93B0-C7C19A6738DC}" name="Part of 2024-25 CDS Payment that is Extracurricular" dataDxfId="34" totalsRowDxfId="33">
      <calculatedColumnFormula>Table2[[#This Row],[2024-25 EX Allocation]]-Table2[[#This Row],[2023-24 Carryover Extracurricular repurposed repurposed for Extracurricular]]</calculatedColumnFormula>
    </tableColumn>
    <tableColumn id="33" xr3:uid="{31E03E5B-FE00-4916-B749-389096C2DB07}" name="CHECKING BALANCE" dataDxfId="32" totalsRowDxfId="31">
      <calculatedColumnFormula>SUM(Table2[[#This Row],[Part of 2024-25 CDS Payment that is To/From]:[Part of 2024-25 CDS Payment that is Extracurricular]])-Table2[[#This Row],[2024-25 CDS Payment]]</calculatedColumnFormula>
    </tableColumn>
    <tableColumn id="27" xr3:uid="{549FD9C7-955B-4F42-9B48-93446D020EEC}" name="2023-24 BCTEA Extracurricular Carryover prior to repurposing (confimred amount)" dataDxfId="30" totalsRowDxfId="29"/>
    <tableColumn id="28" xr3:uid="{34052817-472D-4738-95EC-D861E3162C99}" name="2023-24 Carryover Extracurricular repurposed repurposed for to/from" dataDxfId="28" totalsRowDxfId="27"/>
    <tableColumn id="31" xr3:uid="{4C786EEF-F55F-47D4-B8CE-1C55B25FB9D7}" name="2023-24 Carryover Extracurricular repurposed repurposed for Extracurricular" dataDxfId="26" totalsRowDxfId="25"/>
    <tableColumn id="26" xr3:uid="{00C751A9-98A5-4609-8922-74B4A4E51154}" name="Total EX Funds Available for 2024-2025" dataDxfId="24" totalsRowDxfId="23">
      <calculatedColumnFormula>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calculatedColumnFormula>
    </tableColumn>
    <tableColumn id="34" xr3:uid="{BD4C5E1B-6D1B-4B69-A0C3-0BC8A8D22376}" name="ex Repurposed to TO/FROM - FOR REF. DNU" dataDxfId="22" totalsRowDxfId="21"/>
    <tableColumn id="19" xr3:uid="{A1A73FA7-E74A-4DA0-9729-1F3BFB418EB8}" name="TO/FROM cds - FOR REF. DNU" dataDxfId="20" totalsRowDxfId="19">
      <calculatedColumnFormula>ROUND(IF(Table2[[#This Row],[2025-26 BCTEA Approved]]-Table2[[#This Row],[2023-24 BCTEA To/from Carryover]]-Table2[[#This Row],[ex Repurposed to TO/FROM - FOR REF. DNU]]&gt;0,Table2[[#This Row],[2025-26 BCTEA Approved]]-Table2[[#This Row],[2023-24 BCTEA To/from Carryover]]-Table2[[#This Row],[ex Repurposed to TO/FROM - FOR REF. DNU]], "$0"),0)</calculatedColumnFormula>
    </tableColumn>
    <tableColumn id="20" xr3:uid="{CD77CA35-A9D5-4663-90A5-A28C8AA9A83E}" name="Student Count as per 2022-23 Nominal Roll" dataDxfId="18" totalsRowDxfId="17"/>
    <tableColumn id="21" xr3:uid="{684C949D-4EDE-406A-9E7A-F05C006FAD99}" name="2025-26 FN_STF" dataDxfId="16" totalsRowDxfId="15">
      <calculatedColumnFormula>ROUND(AF2/$B2,0)</calculatedColumnFormula>
    </tableColumn>
    <tableColumn id="22" xr3:uid="{781DCC1D-59C1-48B9-9AB3-DC08E888D503}" name="2025-26 FN_SLF" dataDxfId="14" totalsRowDxfId="13"/>
    <tableColumn id="23" xr3:uid="{0D766601-B44D-4CE2-8BC8-A8E705738851}" name="2025-26 FN_SSLF" dataDxfId="12" totalsRowDxfId="11"/>
    <tableColumn id="24" xr3:uid="{6E5D559B-C12A-46E0-BC71-5700E86204AE}" name="2025-26 FN_SR" dataDxfId="10" totalsRowDxfId="9">
      <calculatedColumnFormula>SUM(Table2[[#This Row],[2025-26 FN_STF]:[2025-26 FN_SSLF]])</calculatedColumnFormula>
    </tableColumn>
    <tableColumn id="36" xr3:uid="{A964431B-267F-48EF-8DEB-C37119DBE629}" name="Proxy" dataDxfId="8">
      <calculatedColumnFormula>Table2[[#This Row],[2025-26 FN_SR]]*Table2[[#This Row],[Student Count as per 2022-23 Nominal Roll]]</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8C23E6-4033-44E5-841A-2706F3D7A65E}">
  <dimension ref="A1:W49"/>
  <sheetViews>
    <sheetView tabSelected="1" zoomScale="60" zoomScaleNormal="60" zoomScaleSheetLayoutView="50" workbookViewId="0">
      <selection activeCell="B6" sqref="B6:C6"/>
    </sheetView>
  </sheetViews>
  <sheetFormatPr defaultColWidth="10.59765625" defaultRowHeight="15.6" x14ac:dyDescent="0.3"/>
  <cols>
    <col min="1" max="1" width="63.69921875" style="144" customWidth="1"/>
    <col min="2" max="2" width="22.69921875" style="144" customWidth="1"/>
    <col min="3" max="3" width="41.09765625" style="144" customWidth="1"/>
    <col min="4" max="4" width="51.69921875" style="144" customWidth="1"/>
    <col min="5" max="5" width="22.3984375" style="144" customWidth="1"/>
    <col min="6" max="6" width="42" style="144" customWidth="1"/>
    <col min="7" max="7" width="20.69921875" style="144" customWidth="1"/>
    <col min="8" max="8" width="19.69921875" style="144" customWidth="1"/>
    <col min="9" max="9" width="43.8984375" style="144" customWidth="1"/>
    <col min="10" max="10" width="21.09765625" style="144" customWidth="1"/>
    <col min="11" max="11" width="39.19921875" style="144" customWidth="1"/>
    <col min="12" max="12" width="21.59765625" style="144" customWidth="1"/>
    <col min="13" max="18" width="10.59765625" style="144"/>
    <col min="19" max="19" width="12.8984375" style="144" customWidth="1"/>
    <col min="20" max="23" width="10.59765625" style="144"/>
    <col min="24" max="24" width="12.8984375" style="144" customWidth="1"/>
    <col min="25" max="16384" width="10.59765625" style="144"/>
  </cols>
  <sheetData>
    <row r="1" spans="1:12" ht="51" customHeight="1" x14ac:dyDescent="0.6">
      <c r="A1" s="141" t="s">
        <v>18</v>
      </c>
      <c r="B1" s="141"/>
      <c r="C1" s="142"/>
      <c r="D1" s="143"/>
      <c r="E1" s="143"/>
      <c r="F1" s="143"/>
      <c r="G1" s="143"/>
      <c r="H1" s="143"/>
      <c r="I1" s="143"/>
      <c r="J1" s="143"/>
    </row>
    <row r="2" spans="1:12" ht="34.200000000000003" customHeight="1" x14ac:dyDescent="0.6">
      <c r="A2" s="145" t="s">
        <v>19</v>
      </c>
      <c r="B2" s="141"/>
      <c r="C2" s="142"/>
      <c r="D2" s="143"/>
      <c r="E2" s="143"/>
      <c r="F2" s="143"/>
      <c r="G2" s="143"/>
      <c r="H2" s="143"/>
      <c r="I2" s="143"/>
      <c r="J2" s="143"/>
    </row>
    <row r="3" spans="1:12" ht="54.6" customHeight="1" x14ac:dyDescent="0.3">
      <c r="A3" s="146" t="s">
        <v>20</v>
      </c>
      <c r="B3" s="146"/>
      <c r="C3" s="146"/>
      <c r="D3" s="146"/>
      <c r="E3" s="146"/>
      <c r="F3" s="146"/>
      <c r="G3" s="146"/>
      <c r="H3" s="147"/>
      <c r="I3" s="147"/>
      <c r="J3" s="147"/>
      <c r="K3" s="148"/>
    </row>
    <row r="4" spans="1:12" ht="58.95" customHeight="1" x14ac:dyDescent="0.45">
      <c r="A4" s="149" t="s">
        <v>0</v>
      </c>
      <c r="B4" s="150" t="str">
        <f>IFERROR(INDEX('Pre-Populated Data'!D1:D300, MATCH(B5,'Pre-Populated Data'!C1:C300, 0)), "Please select First Nation band Number from drop down below.")</f>
        <v>Please select First Nation band Number from drop down below.</v>
      </c>
      <c r="C4" s="150"/>
      <c r="D4" s="151"/>
      <c r="E4" s="149"/>
      <c r="F4" s="150" t="str">
        <f>IFERROR(INDEX('Pre-Populated Data'!B1:B300, MATCH(F5,'Pre-Populated Data'!A1:A300, 0)), "Please select school district number from drop down below.")</f>
        <v>Please select school district number from drop down below.</v>
      </c>
      <c r="G4" s="150"/>
      <c r="H4" s="147"/>
      <c r="I4" s="147"/>
      <c r="J4" s="147"/>
      <c r="K4" s="148"/>
    </row>
    <row r="5" spans="1:12" ht="48.6" customHeight="1" x14ac:dyDescent="0.5">
      <c r="A5" s="145" t="s">
        <v>1</v>
      </c>
      <c r="B5" s="152"/>
      <c r="C5" s="152"/>
      <c r="D5" s="153" t="s">
        <v>2</v>
      </c>
      <c r="E5" s="154"/>
      <c r="F5" s="152"/>
      <c r="G5" s="152"/>
      <c r="H5" s="147"/>
      <c r="I5" s="143"/>
      <c r="J5" s="143"/>
      <c r="L5" s="155"/>
    </row>
    <row r="6" spans="1:12" ht="60.6" customHeight="1" x14ac:dyDescent="0.45">
      <c r="A6" s="156" t="s">
        <v>3</v>
      </c>
      <c r="B6" s="152"/>
      <c r="C6" s="152"/>
      <c r="D6" s="157" t="s">
        <v>4</v>
      </c>
      <c r="E6" s="158"/>
      <c r="F6" s="152"/>
      <c r="G6" s="152"/>
      <c r="H6" s="147"/>
      <c r="I6" s="143"/>
      <c r="J6" s="143"/>
    </row>
    <row r="7" spans="1:12" ht="63.6" customHeight="1" x14ac:dyDescent="0.45">
      <c r="A7" s="156" t="s">
        <v>21</v>
      </c>
      <c r="B7" s="152"/>
      <c r="C7" s="152"/>
      <c r="D7" s="157" t="s">
        <v>21</v>
      </c>
      <c r="E7" s="157"/>
      <c r="F7" s="152"/>
      <c r="G7" s="152"/>
      <c r="H7" s="147"/>
      <c r="I7" s="143"/>
      <c r="J7" s="143"/>
    </row>
    <row r="8" spans="1:12" x14ac:dyDescent="0.3">
      <c r="A8" s="159" t="s">
        <v>5</v>
      </c>
      <c r="B8" s="143"/>
      <c r="C8" s="143"/>
      <c r="D8" s="143"/>
      <c r="E8" s="143"/>
      <c r="F8" s="143"/>
      <c r="G8" s="143"/>
      <c r="H8" s="143"/>
      <c r="I8" s="143"/>
      <c r="J8" s="143"/>
    </row>
    <row r="9" spans="1:12" ht="16.2" customHeight="1" x14ac:dyDescent="0.3">
      <c r="A9" s="143"/>
      <c r="B9" s="143"/>
      <c r="C9" s="160"/>
      <c r="D9" s="143"/>
      <c r="E9" s="143"/>
      <c r="F9" s="143"/>
      <c r="G9" s="143"/>
      <c r="H9" s="143"/>
      <c r="I9" s="143"/>
      <c r="J9" s="143"/>
    </row>
    <row r="10" spans="1:12" ht="35.1" customHeight="1" x14ac:dyDescent="0.3">
      <c r="A10" s="161" t="s">
        <v>22</v>
      </c>
      <c r="B10" s="162"/>
      <c r="C10" s="163"/>
      <c r="D10" s="163"/>
      <c r="E10" s="163"/>
      <c r="F10" s="163"/>
      <c r="G10" s="164"/>
      <c r="H10" s="164"/>
      <c r="I10" s="164"/>
      <c r="J10" s="164"/>
    </row>
    <row r="11" spans="1:12" ht="138.6" customHeight="1" x14ac:dyDescent="0.3">
      <c r="A11" s="165" t="s">
        <v>23</v>
      </c>
      <c r="B11" s="166"/>
      <c r="C11" s="167"/>
      <c r="D11" s="167"/>
      <c r="E11" s="167"/>
      <c r="F11" s="168"/>
      <c r="G11" s="168"/>
      <c r="H11" s="168"/>
      <c r="I11" s="143"/>
      <c r="J11" s="143"/>
    </row>
    <row r="12" spans="1:12" ht="52.95" customHeight="1" x14ac:dyDescent="0.3">
      <c r="A12" s="169"/>
      <c r="B12" s="170"/>
      <c r="C12" s="171"/>
      <c r="D12" s="171"/>
      <c r="E12" s="171"/>
      <c r="F12" s="168"/>
      <c r="G12" s="168"/>
      <c r="H12" s="168"/>
      <c r="I12" s="143"/>
      <c r="J12" s="143"/>
    </row>
    <row r="13" spans="1:12" ht="48.6" customHeight="1" x14ac:dyDescent="0.3">
      <c r="A13" s="172"/>
      <c r="B13" s="172"/>
      <c r="C13" s="160"/>
      <c r="D13" s="160"/>
      <c r="E13" s="160"/>
      <c r="F13" s="160"/>
      <c r="G13" s="160"/>
      <c r="H13" s="143"/>
      <c r="I13" s="143"/>
      <c r="J13" s="143"/>
    </row>
    <row r="14" spans="1:12" ht="15.6" customHeight="1" x14ac:dyDescent="0.3">
      <c r="A14" s="173" t="s">
        <v>24</v>
      </c>
      <c r="B14" s="174"/>
      <c r="C14" s="175"/>
      <c r="D14" s="176" t="s">
        <v>25</v>
      </c>
      <c r="E14" s="177"/>
      <c r="F14" s="177"/>
      <c r="G14" s="177"/>
      <c r="H14" s="177"/>
      <c r="I14" s="177"/>
      <c r="J14" s="177"/>
    </row>
    <row r="15" spans="1:12" ht="15" customHeight="1" x14ac:dyDescent="0.3">
      <c r="A15" s="178"/>
      <c r="B15" s="179"/>
      <c r="C15" s="180"/>
      <c r="D15" s="178"/>
      <c r="E15" s="179"/>
      <c r="F15" s="179"/>
      <c r="G15" s="179"/>
      <c r="H15" s="179"/>
      <c r="I15" s="179"/>
      <c r="J15" s="179"/>
    </row>
    <row r="16" spans="1:12" ht="91.95" customHeight="1" x14ac:dyDescent="0.45">
      <c r="A16" s="181" t="s">
        <v>6</v>
      </c>
      <c r="B16" s="182" t="s">
        <v>7</v>
      </c>
      <c r="C16" s="183" t="s">
        <v>8</v>
      </c>
      <c r="D16" s="184" t="s">
        <v>26</v>
      </c>
      <c r="E16" s="185"/>
      <c r="F16" s="186" t="s">
        <v>27</v>
      </c>
      <c r="G16" s="186"/>
      <c r="H16" s="186"/>
      <c r="I16" s="186"/>
      <c r="J16" s="187" t="s">
        <v>28</v>
      </c>
    </row>
    <row r="17" spans="1:23" ht="292.2" customHeight="1" x14ac:dyDescent="0.45">
      <c r="A17" s="188"/>
      <c r="B17" s="182"/>
      <c r="C17" s="189"/>
      <c r="D17" s="190" t="s">
        <v>29</v>
      </c>
      <c r="E17" s="190" t="s">
        <v>30</v>
      </c>
      <c r="F17" s="190" t="s">
        <v>31</v>
      </c>
      <c r="G17" s="191" t="s">
        <v>32</v>
      </c>
      <c r="H17" s="191" t="s">
        <v>33</v>
      </c>
      <c r="I17" s="192" t="s">
        <v>34</v>
      </c>
      <c r="J17" s="193" t="s">
        <v>35</v>
      </c>
    </row>
    <row r="18" spans="1:23" ht="60" customHeight="1" x14ac:dyDescent="0.3">
      <c r="A18" s="194"/>
      <c r="B18" s="194"/>
      <c r="C18" s="194"/>
      <c r="D18" s="195"/>
      <c r="E18" s="196"/>
      <c r="F18" s="195"/>
      <c r="G18" s="197"/>
      <c r="H18" s="198"/>
      <c r="I18" s="199"/>
      <c r="J18" s="200" t="b">
        <v>0</v>
      </c>
    </row>
    <row r="19" spans="1:23" ht="60" customHeight="1" x14ac:dyDescent="0.3">
      <c r="A19" s="194"/>
      <c r="B19" s="194"/>
      <c r="C19" s="194"/>
      <c r="D19" s="195"/>
      <c r="E19" s="196"/>
      <c r="F19" s="195"/>
      <c r="G19" s="197"/>
      <c r="H19" s="198"/>
      <c r="I19" s="199"/>
      <c r="J19" s="200" t="b">
        <v>0</v>
      </c>
    </row>
    <row r="20" spans="1:23" ht="60" customHeight="1" x14ac:dyDescent="0.3">
      <c r="A20" s="194"/>
      <c r="B20" s="194"/>
      <c r="C20" s="194"/>
      <c r="D20" s="195"/>
      <c r="E20" s="196"/>
      <c r="F20" s="195"/>
      <c r="G20" s="197"/>
      <c r="H20" s="198"/>
      <c r="I20" s="199"/>
      <c r="J20" s="200" t="b">
        <v>0</v>
      </c>
    </row>
    <row r="21" spans="1:23" ht="60" customHeight="1" x14ac:dyDescent="0.3">
      <c r="A21" s="194"/>
      <c r="B21" s="194"/>
      <c r="C21" s="194"/>
      <c r="D21" s="195"/>
      <c r="E21" s="196"/>
      <c r="F21" s="195"/>
      <c r="G21" s="197"/>
      <c r="H21" s="198"/>
      <c r="I21" s="199"/>
      <c r="J21" s="200" t="b">
        <v>0</v>
      </c>
    </row>
    <row r="22" spans="1:23" ht="60" customHeight="1" x14ac:dyDescent="0.3">
      <c r="A22" s="194"/>
      <c r="B22" s="194"/>
      <c r="C22" s="194"/>
      <c r="D22" s="195"/>
      <c r="E22" s="196"/>
      <c r="F22" s="195"/>
      <c r="G22" s="197"/>
      <c r="H22" s="198"/>
      <c r="I22" s="199"/>
      <c r="J22" s="200" t="b">
        <v>0</v>
      </c>
    </row>
    <row r="23" spans="1:23" ht="60" customHeight="1" x14ac:dyDescent="0.3">
      <c r="A23" s="194"/>
      <c r="B23" s="194"/>
      <c r="C23" s="194"/>
      <c r="D23" s="195"/>
      <c r="E23" s="196"/>
      <c r="F23" s="195"/>
      <c r="G23" s="197"/>
      <c r="H23" s="198"/>
      <c r="I23" s="199"/>
      <c r="J23" s="200" t="b">
        <v>0</v>
      </c>
    </row>
    <row r="24" spans="1:23" ht="60" customHeight="1" x14ac:dyDescent="0.3">
      <c r="A24" s="194"/>
      <c r="B24" s="194"/>
      <c r="C24" s="194"/>
      <c r="D24" s="195"/>
      <c r="E24" s="196"/>
      <c r="F24" s="195"/>
      <c r="G24" s="197"/>
      <c r="H24" s="198"/>
      <c r="I24" s="199"/>
      <c r="J24" s="200" t="b">
        <v>0</v>
      </c>
    </row>
    <row r="25" spans="1:23" ht="60" customHeight="1" x14ac:dyDescent="0.3">
      <c r="A25" s="201"/>
      <c r="B25" s="201"/>
      <c r="C25" s="201"/>
      <c r="D25" s="202"/>
      <c r="E25" s="196"/>
      <c r="F25" s="202"/>
      <c r="G25" s="197"/>
      <c r="H25" s="198"/>
      <c r="I25" s="199"/>
      <c r="J25" s="200" t="b">
        <v>0</v>
      </c>
    </row>
    <row r="26" spans="1:23" ht="99" customHeight="1" x14ac:dyDescent="0.3">
      <c r="A26" s="203" t="s">
        <v>36</v>
      </c>
      <c r="B26" s="204">
        <f>SUM(B18:B25)</f>
        <v>0</v>
      </c>
      <c r="C26" s="205" t="s">
        <v>37</v>
      </c>
      <c r="D26" s="205"/>
      <c r="E26" s="206">
        <f>SUM(E18:E25)</f>
        <v>0</v>
      </c>
      <c r="F26" s="203" t="s">
        <v>38</v>
      </c>
      <c r="G26" s="206">
        <f>SUM(G18:G25)</f>
        <v>0</v>
      </c>
      <c r="H26" s="143"/>
      <c r="I26" s="143"/>
      <c r="J26" s="143"/>
    </row>
    <row r="27" spans="1:23" ht="13.2" customHeight="1" x14ac:dyDescent="0.3">
      <c r="A27" s="207"/>
      <c r="B27" s="208"/>
      <c r="C27" s="208"/>
      <c r="D27" s="208"/>
      <c r="E27" s="208"/>
      <c r="F27" s="208"/>
      <c r="G27" s="209"/>
      <c r="H27" s="143"/>
      <c r="I27" s="143"/>
      <c r="J27" s="143"/>
    </row>
    <row r="28" spans="1:23" s="213" customFormat="1" ht="33" customHeight="1" x14ac:dyDescent="0.3">
      <c r="A28" s="210" t="s">
        <v>39</v>
      </c>
      <c r="B28" s="211"/>
      <c r="C28" s="211"/>
      <c r="D28" s="211"/>
      <c r="E28" s="211"/>
      <c r="F28" s="211"/>
      <c r="G28" s="212"/>
      <c r="H28" s="143"/>
      <c r="I28" s="143"/>
      <c r="J28" s="143"/>
      <c r="K28" s="144"/>
      <c r="L28" s="144"/>
      <c r="U28" s="144"/>
      <c r="V28" s="144"/>
      <c r="W28" s="144"/>
    </row>
    <row r="29" spans="1:23" ht="36.6" customHeight="1" x14ac:dyDescent="0.3">
      <c r="A29" s="214" t="s">
        <v>9</v>
      </c>
      <c r="B29" s="214"/>
      <c r="C29" s="214"/>
      <c r="D29" s="214"/>
      <c r="E29" s="214"/>
      <c r="F29" s="214"/>
      <c r="G29" s="215"/>
      <c r="H29" s="143"/>
      <c r="I29" s="143"/>
      <c r="J29" s="143"/>
    </row>
    <row r="30" spans="1:23" ht="75.599999999999994" customHeight="1" x14ac:dyDescent="0.3">
      <c r="A30" s="216" t="s">
        <v>10</v>
      </c>
      <c r="B30" s="216"/>
      <c r="C30" s="216"/>
      <c r="D30" s="216"/>
      <c r="E30" s="216"/>
      <c r="F30" s="217"/>
      <c r="G30" s="218" t="str">
        <f>IFERROR(INDEX('Pre-Populated Data'!M1:M300,MATCH(F5,'Pre-Populated Data'!A1:A300,0)),"Data not available")</f>
        <v>Data not available</v>
      </c>
      <c r="H30" s="143"/>
      <c r="I30" s="143"/>
      <c r="J30" s="143"/>
      <c r="K30" s="219"/>
    </row>
    <row r="31" spans="1:23" ht="46.2" customHeight="1" x14ac:dyDescent="0.3">
      <c r="A31" s="216" t="s">
        <v>11</v>
      </c>
      <c r="B31" s="216"/>
      <c r="C31" s="216"/>
      <c r="D31" s="216"/>
      <c r="E31" s="216"/>
      <c r="F31" s="217"/>
      <c r="G31" s="218" t="str">
        <f>IFERROR(INDEX('Pre-Populated Data'!N1:N300,MATCH(F5,'Pre-Populated Data'!A1:A300,0)),"Data not available")</f>
        <v>Data not available</v>
      </c>
      <c r="H31" s="143"/>
      <c r="I31" s="143"/>
      <c r="J31" s="220"/>
      <c r="K31" s="219"/>
    </row>
    <row r="32" spans="1:23" ht="51" customHeight="1" x14ac:dyDescent="0.3">
      <c r="A32" s="216" t="s">
        <v>12</v>
      </c>
      <c r="B32" s="216"/>
      <c r="C32" s="216"/>
      <c r="D32" s="216"/>
      <c r="E32" s="216"/>
      <c r="F32" s="217"/>
      <c r="G32" s="218" t="str">
        <f>IFERROR(INDEX('Pre-Populated Data'!L1:L300,MATCH(F5,'Pre-Populated Data'!A1:A300,0)),"Data not available")</f>
        <v>Data not available</v>
      </c>
      <c r="H32" s="143"/>
      <c r="I32" s="143"/>
      <c r="J32" s="220"/>
      <c r="K32" s="219"/>
    </row>
    <row r="33" spans="1:11" ht="58.95" customHeight="1" x14ac:dyDescent="0.3">
      <c r="A33" s="221" t="s">
        <v>40</v>
      </c>
      <c r="B33" s="221"/>
      <c r="C33" s="221"/>
      <c r="D33" s="221"/>
      <c r="E33" s="221"/>
      <c r="F33" s="222"/>
      <c r="G33" s="218" t="str">
        <f>IFERROR(INDEX('Pre-Populated Data'!AK1:AK300,MATCH(F5,'Pre-Populated Data'!A1:A300,0)),"Data not available")</f>
        <v>Data not available</v>
      </c>
      <c r="H33" s="143"/>
      <c r="I33" s="143"/>
      <c r="J33" s="220"/>
      <c r="K33" s="219"/>
    </row>
    <row r="34" spans="1:11" ht="27.6" customHeight="1" x14ac:dyDescent="0.45">
      <c r="A34" s="223"/>
      <c r="B34" s="223"/>
      <c r="C34" s="224"/>
      <c r="D34" s="224"/>
      <c r="E34" s="224"/>
      <c r="F34" s="224"/>
      <c r="G34" s="224"/>
      <c r="H34" s="143"/>
      <c r="I34" s="143"/>
      <c r="J34" s="143"/>
    </row>
    <row r="35" spans="1:11" ht="23.4" x14ac:dyDescent="0.45">
      <c r="A35" s="145" t="s">
        <v>41</v>
      </c>
      <c r="B35" s="224"/>
      <c r="C35" s="224"/>
      <c r="D35" s="143"/>
      <c r="E35" s="143"/>
      <c r="F35" s="143"/>
      <c r="G35" s="143"/>
      <c r="H35" s="143"/>
      <c r="I35" s="143"/>
      <c r="J35" s="143"/>
    </row>
    <row r="36" spans="1:11" ht="53.4" customHeight="1" x14ac:dyDescent="0.45">
      <c r="A36" s="225" t="s">
        <v>13</v>
      </c>
      <c r="B36" s="226"/>
      <c r="C36" s="226"/>
      <c r="D36" s="143"/>
      <c r="E36" s="143"/>
      <c r="F36" s="143"/>
      <c r="G36" s="143"/>
      <c r="H36" s="143"/>
      <c r="I36" s="143"/>
      <c r="J36" s="143"/>
    </row>
    <row r="37" spans="1:11" ht="23.4" x14ac:dyDescent="0.45">
      <c r="A37" s="145"/>
      <c r="B37" s="145"/>
      <c r="C37" s="145"/>
      <c r="D37" s="143"/>
      <c r="E37" s="143"/>
      <c r="F37" s="143"/>
      <c r="G37" s="143"/>
      <c r="H37" s="143"/>
      <c r="I37" s="143"/>
      <c r="J37" s="143"/>
    </row>
    <row r="38" spans="1:11" ht="24" thickBot="1" x14ac:dyDescent="0.5">
      <c r="A38" s="227"/>
      <c r="B38" s="227"/>
      <c r="C38" s="227"/>
      <c r="D38" s="143"/>
      <c r="E38" s="143"/>
      <c r="F38" s="143"/>
      <c r="G38" s="143"/>
      <c r="H38" s="143"/>
      <c r="I38" s="143"/>
      <c r="J38" s="143"/>
    </row>
    <row r="39" spans="1:11" ht="23.4" x14ac:dyDescent="0.45">
      <c r="A39" s="145" t="s">
        <v>14</v>
      </c>
      <c r="B39" s="145"/>
      <c r="C39" s="224" t="s">
        <v>15</v>
      </c>
      <c r="D39" s="143"/>
      <c r="E39" s="143"/>
      <c r="F39" s="143"/>
      <c r="G39" s="143"/>
      <c r="H39" s="143"/>
      <c r="I39" s="143"/>
      <c r="J39" s="143"/>
    </row>
    <row r="40" spans="1:11" ht="23.4" x14ac:dyDescent="0.45">
      <c r="A40" s="224"/>
      <c r="B40" s="224"/>
      <c r="C40" s="224"/>
      <c r="D40" s="143"/>
      <c r="E40" s="143"/>
      <c r="F40" s="143"/>
      <c r="G40" s="143"/>
      <c r="H40" s="143"/>
      <c r="I40" s="143"/>
      <c r="J40" s="143"/>
    </row>
    <row r="41" spans="1:11" ht="24" thickBot="1" x14ac:dyDescent="0.5">
      <c r="A41" s="227"/>
      <c r="B41" s="227"/>
      <c r="C41" s="227"/>
      <c r="D41" s="143"/>
      <c r="E41" s="143"/>
      <c r="F41" s="143"/>
      <c r="G41" s="143"/>
      <c r="H41" s="143"/>
      <c r="I41" s="143"/>
      <c r="J41" s="143"/>
    </row>
    <row r="42" spans="1:11" ht="23.4" x14ac:dyDescent="0.45">
      <c r="A42" s="145" t="s">
        <v>16</v>
      </c>
      <c r="B42" s="145"/>
      <c r="C42" s="224" t="s">
        <v>15</v>
      </c>
      <c r="D42" s="143"/>
      <c r="E42" s="143"/>
      <c r="F42" s="143"/>
      <c r="G42" s="143"/>
      <c r="H42" s="143"/>
      <c r="I42" s="143"/>
      <c r="J42" s="143"/>
    </row>
    <row r="45" spans="1:11" x14ac:dyDescent="0.3">
      <c r="C45" s="228"/>
    </row>
    <row r="46" spans="1:11" x14ac:dyDescent="0.3">
      <c r="A46" s="144" t="s">
        <v>17</v>
      </c>
    </row>
    <row r="47" spans="1:11" x14ac:dyDescent="0.3">
      <c r="A47" s="144" t="s">
        <v>17</v>
      </c>
    </row>
    <row r="49" spans="1:1" ht="18" x14ac:dyDescent="0.35">
      <c r="A49" s="229" t="s">
        <v>5</v>
      </c>
    </row>
  </sheetData>
  <sheetProtection algorithmName="SHA-512" hashValue="jzgR9Pj3P1oYfwbBEFU/nONTsSjbKEfMt0PpJGLbkRInu4TIrunuTzEE4cGUhY4OR5SNh0znaLzOM6qN2MhJKA==" saltValue="bGjpP+K2JZtSOSRtNN3z1g==" spinCount="100000" sheet="1" objects="1" scenarios="1" formatColumns="0" formatRows="0" insertRows="0" selectLockedCells="1"/>
  <mergeCells count="32">
    <mergeCell ref="B7:C7"/>
    <mergeCell ref="A12:B12"/>
    <mergeCell ref="F4:G4"/>
    <mergeCell ref="D5:E5"/>
    <mergeCell ref="F5:G5"/>
    <mergeCell ref="D6:E6"/>
    <mergeCell ref="F6:G6"/>
    <mergeCell ref="D7:E7"/>
    <mergeCell ref="F7:G7"/>
    <mergeCell ref="G10:J10"/>
    <mergeCell ref="A11:B11"/>
    <mergeCell ref="A3:G3"/>
    <mergeCell ref="A30:F30"/>
    <mergeCell ref="A13:B13"/>
    <mergeCell ref="A16:A17"/>
    <mergeCell ref="B16:B17"/>
    <mergeCell ref="C16:C17"/>
    <mergeCell ref="D16:E16"/>
    <mergeCell ref="A28:F28"/>
    <mergeCell ref="A29:F29"/>
    <mergeCell ref="F16:I16"/>
    <mergeCell ref="A14:C15"/>
    <mergeCell ref="D14:J15"/>
    <mergeCell ref="C26:D26"/>
    <mergeCell ref="B4:C4"/>
    <mergeCell ref="B5:C5"/>
    <mergeCell ref="B6:C6"/>
    <mergeCell ref="A36:C36"/>
    <mergeCell ref="A31:F31"/>
    <mergeCell ref="A32:F32"/>
    <mergeCell ref="A33:F33"/>
    <mergeCell ref="A10:B10"/>
  </mergeCells>
  <conditionalFormatting sqref="I18">
    <cfRule type="expression" dxfId="7" priority="4">
      <formula>$H$18="Yes"</formula>
    </cfRule>
  </conditionalFormatting>
  <conditionalFormatting sqref="I19">
    <cfRule type="expression" dxfId="6" priority="3">
      <formula>$H$19="Yes"</formula>
    </cfRule>
  </conditionalFormatting>
  <conditionalFormatting sqref="I20">
    <cfRule type="expression" dxfId="5" priority="2">
      <formula>$H$20="Yes"</formula>
    </cfRule>
  </conditionalFormatting>
  <conditionalFormatting sqref="I21">
    <cfRule type="expression" dxfId="4" priority="1">
      <formula>$H$21="Yes"</formula>
    </cfRule>
  </conditionalFormatting>
  <dataValidations count="5">
    <dataValidation type="list" allowBlank="1" prompt="If requesting Parental Assistance please use Parental Assistance tab." sqref="C18" xr:uid="{9EDA2016-B040-47BA-8A52-9996B816C0C9}">
      <formula1>"To/From Bus, To/From Water, Parental Assistance, Bus Passes, Special Supports, Other (please explain in Description of Transportation Services)"</formula1>
    </dataValidation>
    <dataValidation type="list" allowBlank="1" showInputMessage="1" showErrorMessage="1" error="Select Yes or No from drop down menu" sqref="H18:H25" xr:uid="{7FB4472B-8779-4D5B-9F08-B77F97C20D80}">
      <formula1>"Yes,No"</formula1>
    </dataValidation>
    <dataValidation allowBlank="1" showInputMessage="1" showErrorMessage="1" sqref="J18:J25" xr:uid="{70E18A2F-2952-48E3-B5C0-46469EADBA10}"/>
    <dataValidation type="list" allowBlank="1" showInputMessage="1" sqref="H5" xr:uid="{83A837B0-82C2-4A53-A0A1-882F1D8A5364}">
      <formula1>#REF!</formula1>
    </dataValidation>
    <dataValidation type="list" allowBlank="1" promptTitle="Further Information" prompt="If requesting Parental Assistance please use Parental Assistance tab." sqref="C19:C25" xr:uid="{3EDB66BF-12C4-4A73-8D7F-0D22B71743EE}">
      <formula1>"To/From Bus, To/From Water, Parental Assistance, Bus Passes, Special Supports, Other (please explain in Description of Transportation Services)"</formula1>
    </dataValidation>
  </dataValidations>
  <pageMargins left="0.7" right="0.7" top="0.75" bottom="0.75" header="0.3" footer="0.3"/>
  <pageSetup scale="22" orientation="landscape" r:id="rId1"/>
  <extLst>
    <ext xmlns:x14="http://schemas.microsoft.com/office/spreadsheetml/2009/9/main" uri="{CCE6A557-97BC-4b89-ADB6-D9C93CAAB3DF}">
      <x14:dataValidations xmlns:xm="http://schemas.microsoft.com/office/excel/2006/main" count="2">
        <x14:dataValidation type="list" allowBlank="1" showInputMessage="1" xr:uid="{2E39519B-824C-45D0-A94C-2BE6A975C08F}">
          <x14:formula1>
            <xm:f>'Pre-Populated Data'!$A$2:$A$300</xm:f>
          </x14:formula1>
          <xm:sqref>F5:G5</xm:sqref>
        </x14:dataValidation>
        <x14:dataValidation type="list" allowBlank="1" showInputMessage="1" promptTitle="Select Band Number from list" xr:uid="{366369D0-2A39-4C94-8D6D-2B07E286785E}">
          <x14:formula1>
            <xm:f>'Pre-Populated Data'!$AM$3:$AM$295</xm:f>
          </x14:formula1>
          <xm:sqref>B5:C5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A706DC-C423-46E3-89FB-F0D04D7B1B74}">
  <sheetPr>
    <tabColor rgb="FFFFFF00"/>
  </sheetPr>
  <dimension ref="A1:N24"/>
  <sheetViews>
    <sheetView showGridLines="0" zoomScale="110" zoomScaleNormal="110" workbookViewId="0">
      <selection activeCell="K29" sqref="K29"/>
    </sheetView>
  </sheetViews>
  <sheetFormatPr defaultRowHeight="15.6" x14ac:dyDescent="0.3"/>
  <cols>
    <col min="12" max="12" width="40.3984375" customWidth="1"/>
  </cols>
  <sheetData>
    <row r="1" spans="1:14" ht="41.25" customHeight="1" x14ac:dyDescent="0.35">
      <c r="A1" s="134" t="s">
        <v>42</v>
      </c>
      <c r="B1" s="134"/>
      <c r="C1" s="134"/>
      <c r="D1" s="134"/>
      <c r="E1" s="134"/>
      <c r="F1" s="134"/>
      <c r="G1" s="134"/>
      <c r="H1" s="134"/>
      <c r="I1" s="134"/>
      <c r="J1" s="5"/>
      <c r="L1" t="s">
        <v>5</v>
      </c>
    </row>
    <row r="2" spans="1:14" ht="15.6" customHeight="1" x14ac:dyDescent="0.3">
      <c r="A2" s="133" t="s">
        <v>43</v>
      </c>
      <c r="B2" s="133"/>
      <c r="C2" s="133"/>
      <c r="D2" s="133"/>
      <c r="E2" s="133"/>
      <c r="F2" s="133"/>
      <c r="G2" s="133"/>
      <c r="H2" s="133"/>
      <c r="I2" s="133"/>
      <c r="J2" s="133"/>
    </row>
    <row r="3" spans="1:14" ht="71.400000000000006" customHeight="1" x14ac:dyDescent="0.3">
      <c r="A3" s="119" t="s">
        <v>44</v>
      </c>
      <c r="B3" s="131"/>
      <c r="C3" s="131"/>
      <c r="D3" s="131"/>
      <c r="E3" s="131"/>
      <c r="F3" s="131"/>
      <c r="G3" s="131"/>
      <c r="H3" s="131"/>
      <c r="I3" s="131"/>
      <c r="J3" s="131"/>
      <c r="L3" t="s">
        <v>5</v>
      </c>
    </row>
    <row r="4" spans="1:14" ht="58.8" customHeight="1" x14ac:dyDescent="0.3">
      <c r="A4" s="131" t="s">
        <v>45</v>
      </c>
      <c r="B4" s="131"/>
      <c r="C4" s="131"/>
      <c r="D4" s="131"/>
      <c r="E4" s="131"/>
      <c r="F4" s="131"/>
      <c r="G4" s="131"/>
      <c r="H4" s="131"/>
      <c r="I4" s="131"/>
      <c r="J4" s="131"/>
      <c r="L4" s="3"/>
    </row>
    <row r="5" spans="1:14" ht="63" customHeight="1" x14ac:dyDescent="0.3">
      <c r="A5" s="119" t="s">
        <v>46</v>
      </c>
      <c r="B5" s="119"/>
      <c r="C5" s="119"/>
      <c r="D5" s="119"/>
      <c r="E5" s="119"/>
      <c r="F5" s="119"/>
      <c r="G5" s="119"/>
      <c r="H5" s="119"/>
      <c r="I5" s="119"/>
      <c r="J5" s="119"/>
    </row>
    <row r="6" spans="1:14" ht="43.2" customHeight="1" x14ac:dyDescent="0.3">
      <c r="A6" s="120" t="s">
        <v>47</v>
      </c>
      <c r="B6" s="120"/>
      <c r="C6" s="120"/>
      <c r="D6" s="120"/>
      <c r="E6" s="120"/>
      <c r="F6" s="120"/>
      <c r="G6" s="120"/>
      <c r="H6" s="120"/>
      <c r="I6" s="120"/>
      <c r="J6" s="120"/>
    </row>
    <row r="7" spans="1:14" ht="15.75" customHeight="1" x14ac:dyDescent="0.3">
      <c r="A7" s="133" t="s">
        <v>48</v>
      </c>
      <c r="B7" s="133"/>
      <c r="C7" s="133"/>
      <c r="D7" s="133"/>
      <c r="E7" s="133"/>
      <c r="F7" s="133"/>
      <c r="G7" s="133"/>
      <c r="H7" s="133"/>
      <c r="I7" s="133"/>
      <c r="J7" s="133"/>
    </row>
    <row r="8" spans="1:14" ht="34.5" customHeight="1" x14ac:dyDescent="0.3">
      <c r="A8" s="118" t="s">
        <v>49</v>
      </c>
      <c r="B8" s="118"/>
      <c r="C8" s="118"/>
      <c r="D8" s="118"/>
      <c r="E8" s="118"/>
      <c r="F8" s="118"/>
      <c r="G8" s="118"/>
      <c r="H8" s="118"/>
      <c r="I8" s="118"/>
      <c r="J8" s="118"/>
      <c r="L8" t="s">
        <v>5</v>
      </c>
    </row>
    <row r="9" spans="1:14" ht="18.75" customHeight="1" x14ac:dyDescent="0.3">
      <c r="A9" s="123" t="s">
        <v>50</v>
      </c>
      <c r="B9" s="123"/>
      <c r="C9" s="123"/>
      <c r="D9" s="123"/>
      <c r="E9" s="123"/>
      <c r="F9" s="123"/>
      <c r="G9" s="123"/>
      <c r="H9" s="123"/>
      <c r="I9" s="123"/>
      <c r="J9" s="123"/>
      <c r="L9" s="6"/>
    </row>
    <row r="10" spans="1:14" ht="36.6" customHeight="1" x14ac:dyDescent="0.3">
      <c r="A10" s="131" t="s">
        <v>51</v>
      </c>
      <c r="B10" s="132"/>
      <c r="C10" s="132"/>
      <c r="D10" s="132"/>
      <c r="E10" s="132"/>
      <c r="F10" s="132"/>
      <c r="G10" s="132"/>
      <c r="H10" s="132"/>
      <c r="I10" s="132"/>
      <c r="J10" s="132"/>
    </row>
    <row r="11" spans="1:14" ht="19.8" customHeight="1" x14ac:dyDescent="0.3">
      <c r="A11" s="2" t="s">
        <v>52</v>
      </c>
      <c r="B11" s="2"/>
      <c r="C11" s="28"/>
      <c r="D11" s="28"/>
      <c r="E11" s="28"/>
      <c r="F11" s="28"/>
      <c r="G11" s="28"/>
      <c r="H11" s="28"/>
      <c r="I11" s="28"/>
      <c r="J11" s="28"/>
    </row>
    <row r="12" spans="1:14" ht="49.2" customHeight="1" x14ac:dyDescent="0.3">
      <c r="A12" s="118" t="s">
        <v>53</v>
      </c>
      <c r="B12" s="118"/>
      <c r="C12" s="118"/>
      <c r="D12" s="118"/>
      <c r="E12" s="118"/>
      <c r="F12" s="118"/>
      <c r="G12" s="118"/>
      <c r="H12" s="118"/>
      <c r="I12" s="118"/>
      <c r="J12" s="118"/>
    </row>
    <row r="13" spans="1:14" ht="18.600000000000001" customHeight="1" x14ac:dyDescent="0.3">
      <c r="A13" s="126" t="s">
        <v>54</v>
      </c>
      <c r="B13" s="126"/>
      <c r="C13" s="126"/>
      <c r="D13" s="126"/>
      <c r="E13" s="126"/>
      <c r="F13" s="126"/>
      <c r="G13" s="126"/>
      <c r="H13" s="126"/>
      <c r="I13" s="126"/>
      <c r="J13" s="126"/>
    </row>
    <row r="14" spans="1:14" ht="49.2" customHeight="1" x14ac:dyDescent="0.3">
      <c r="A14" s="127" t="s">
        <v>55</v>
      </c>
      <c r="B14" s="128"/>
      <c r="C14" s="128"/>
      <c r="D14" s="128"/>
      <c r="E14" s="128"/>
      <c r="F14" s="128"/>
      <c r="G14" s="128"/>
      <c r="H14" s="128"/>
      <c r="I14" s="128"/>
      <c r="J14" s="128"/>
      <c r="L14" s="4"/>
      <c r="M14" s="4"/>
      <c r="N14" s="4"/>
    </row>
    <row r="15" spans="1:14" ht="155.4" customHeight="1" x14ac:dyDescent="0.3">
      <c r="A15" s="139" t="s">
        <v>383</v>
      </c>
      <c r="B15" s="129"/>
      <c r="C15" s="129"/>
      <c r="D15" s="129"/>
      <c r="E15" s="129"/>
      <c r="F15" s="129"/>
      <c r="G15" s="129"/>
      <c r="H15" s="129"/>
      <c r="I15" s="129"/>
      <c r="J15" s="129"/>
    </row>
    <row r="16" spans="1:14" ht="16.2" customHeight="1" x14ac:dyDescent="0.3">
      <c r="A16" s="125" t="s">
        <v>56</v>
      </c>
      <c r="B16" s="125"/>
      <c r="C16" s="125"/>
      <c r="D16" s="125"/>
      <c r="E16" s="125"/>
      <c r="F16" s="125"/>
      <c r="G16" s="125"/>
      <c r="H16" s="125"/>
      <c r="I16" s="125"/>
      <c r="J16" s="125"/>
    </row>
    <row r="17" spans="1:10" s="1" customFormat="1" ht="37.200000000000003" customHeight="1" x14ac:dyDescent="0.3">
      <c r="A17" s="140" t="s">
        <v>382</v>
      </c>
      <c r="B17" s="128"/>
      <c r="C17" s="128"/>
      <c r="D17" s="128"/>
      <c r="E17" s="128"/>
      <c r="F17" s="128"/>
      <c r="G17" s="128"/>
      <c r="H17" s="128"/>
      <c r="I17" s="128"/>
      <c r="J17" s="128"/>
    </row>
    <row r="18" spans="1:10" ht="63.6" customHeight="1" x14ac:dyDescent="0.3">
      <c r="A18" s="127" t="s">
        <v>57</v>
      </c>
      <c r="B18" s="130"/>
      <c r="C18" s="130"/>
      <c r="D18" s="130"/>
      <c r="E18" s="130"/>
      <c r="F18" s="130"/>
      <c r="G18" s="130"/>
      <c r="H18" s="130"/>
      <c r="I18" s="130"/>
      <c r="J18" s="130"/>
    </row>
    <row r="19" spans="1:10" ht="19.5" customHeight="1" x14ac:dyDescent="0.3">
      <c r="A19" s="121" t="s">
        <v>58</v>
      </c>
      <c r="B19" s="121"/>
      <c r="C19" s="121"/>
      <c r="D19" s="121"/>
      <c r="E19" s="121"/>
      <c r="F19" s="121"/>
      <c r="G19" s="121"/>
      <c r="H19" s="121"/>
      <c r="I19" s="121"/>
      <c r="J19" s="121"/>
    </row>
    <row r="20" spans="1:10" ht="43.5" customHeight="1" x14ac:dyDescent="0.3">
      <c r="A20" s="122" t="s">
        <v>59</v>
      </c>
      <c r="B20" s="122"/>
      <c r="C20" s="122"/>
      <c r="D20" s="122"/>
      <c r="E20" s="122"/>
      <c r="F20" s="122"/>
      <c r="G20" s="122"/>
      <c r="H20" s="122"/>
      <c r="I20" s="122"/>
      <c r="J20" s="122"/>
    </row>
    <row r="21" spans="1:10" ht="49.2" customHeight="1" x14ac:dyDescent="0.3">
      <c r="A21" s="117" t="s">
        <v>60</v>
      </c>
      <c r="B21" s="123"/>
      <c r="C21" s="123"/>
      <c r="D21" s="123"/>
      <c r="E21" s="123"/>
      <c r="F21" s="123"/>
      <c r="G21" s="123"/>
      <c r="H21" s="123"/>
      <c r="I21" s="123"/>
      <c r="J21" s="123"/>
    </row>
    <row r="22" spans="1:10" ht="49.5" customHeight="1" x14ac:dyDescent="0.3">
      <c r="A22" s="124" t="s">
        <v>61</v>
      </c>
      <c r="B22" s="125"/>
      <c r="C22" s="125"/>
      <c r="D22" s="125"/>
      <c r="E22" s="125"/>
      <c r="F22" s="125"/>
      <c r="G22" s="125"/>
      <c r="H22" s="125"/>
      <c r="I22" s="125"/>
      <c r="J22" s="125"/>
    </row>
    <row r="23" spans="1:10" ht="21.75" customHeight="1" x14ac:dyDescent="0.3">
      <c r="A23" s="117" t="s">
        <v>62</v>
      </c>
      <c r="B23" s="117"/>
      <c r="C23" s="117"/>
      <c r="D23" s="117"/>
      <c r="E23" s="117"/>
      <c r="F23" s="117"/>
      <c r="G23" s="117"/>
      <c r="H23" s="117"/>
      <c r="I23" s="117"/>
      <c r="J23" s="117"/>
    </row>
    <row r="24" spans="1:10" ht="100.8" customHeight="1" x14ac:dyDescent="0.3">
      <c r="A24" s="118" t="s">
        <v>384</v>
      </c>
      <c r="B24" s="118"/>
      <c r="C24" s="118"/>
      <c r="D24" s="118"/>
      <c r="E24" s="118"/>
      <c r="F24" s="118"/>
      <c r="G24" s="118"/>
      <c r="H24" s="118"/>
      <c r="I24" s="118"/>
      <c r="J24" s="118"/>
    </row>
  </sheetData>
  <sheetProtection selectLockedCells="1" selectUnlockedCells="1"/>
  <mergeCells count="23">
    <mergeCell ref="A10:J10"/>
    <mergeCell ref="A12:J12"/>
    <mergeCell ref="A7:J7"/>
    <mergeCell ref="A1:I1"/>
    <mergeCell ref="A2:J2"/>
    <mergeCell ref="A3:J3"/>
    <mergeCell ref="A4:J4"/>
    <mergeCell ref="A23:J23"/>
    <mergeCell ref="A24:J24"/>
    <mergeCell ref="A5:J5"/>
    <mergeCell ref="A6:J6"/>
    <mergeCell ref="A19:J19"/>
    <mergeCell ref="A20:J20"/>
    <mergeCell ref="A21:J21"/>
    <mergeCell ref="A22:J22"/>
    <mergeCell ref="A13:J13"/>
    <mergeCell ref="A14:J14"/>
    <mergeCell ref="A15:J15"/>
    <mergeCell ref="A16:J16"/>
    <mergeCell ref="A17:J17"/>
    <mergeCell ref="A18:J18"/>
    <mergeCell ref="A8:J8"/>
    <mergeCell ref="A9:J9"/>
  </mergeCells>
  <pageMargins left="0.25" right="0.25" top="0.75" bottom="0.75" header="0.3" footer="0.3"/>
  <pageSetup orientation="portrait" horizontalDpi="4294967293"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0D0DC3-CC98-48E9-B5C8-2C4293D9B774}">
  <dimension ref="A1:W49"/>
  <sheetViews>
    <sheetView zoomScale="50" zoomScaleNormal="50" zoomScaleSheetLayoutView="50" workbookViewId="0">
      <selection sqref="A1:XFD1048576"/>
    </sheetView>
  </sheetViews>
  <sheetFormatPr defaultColWidth="10.59765625" defaultRowHeight="15.6" x14ac:dyDescent="0.3"/>
  <cols>
    <col min="1" max="1" width="63.69921875" style="34" customWidth="1"/>
    <col min="2" max="2" width="22.69921875" style="34" customWidth="1"/>
    <col min="3" max="3" width="41.09765625" style="34" customWidth="1"/>
    <col min="4" max="4" width="51.69921875" style="34" customWidth="1"/>
    <col min="5" max="5" width="22.3984375" style="34" customWidth="1"/>
    <col min="6" max="6" width="42" style="34" customWidth="1"/>
    <col min="7" max="7" width="19.59765625" style="34" customWidth="1"/>
    <col min="8" max="8" width="19.69921875" style="34" customWidth="1"/>
    <col min="9" max="9" width="43.8984375" style="34" customWidth="1"/>
    <col min="10" max="10" width="21.09765625" style="34" customWidth="1"/>
    <col min="11" max="11" width="39.19921875" style="34" customWidth="1"/>
    <col min="12" max="12" width="21.59765625" style="34" customWidth="1"/>
    <col min="13" max="18" width="10.59765625" style="34"/>
    <col min="19" max="19" width="12.8984375" style="34" customWidth="1"/>
    <col min="20" max="23" width="10.59765625" style="34"/>
    <col min="24" max="24" width="12.8984375" style="34" customWidth="1"/>
    <col min="25" max="16384" width="10.59765625" style="34"/>
  </cols>
  <sheetData>
    <row r="1" spans="1:12" ht="51" customHeight="1" x14ac:dyDescent="0.6">
      <c r="A1" s="32" t="s">
        <v>18</v>
      </c>
      <c r="B1" s="32"/>
      <c r="C1" s="33"/>
    </row>
    <row r="2" spans="1:12" ht="34.200000000000003" customHeight="1" x14ac:dyDescent="0.6">
      <c r="A2" s="35" t="s">
        <v>19</v>
      </c>
      <c r="B2" s="32"/>
      <c r="C2" s="33"/>
    </row>
    <row r="3" spans="1:12" ht="54.6" customHeight="1" x14ac:dyDescent="0.3">
      <c r="A3" s="135" t="s">
        <v>20</v>
      </c>
      <c r="B3" s="135"/>
      <c r="C3" s="135"/>
      <c r="D3" s="135"/>
      <c r="E3" s="135"/>
      <c r="F3" s="135"/>
      <c r="G3" s="135"/>
      <c r="H3" s="36"/>
      <c r="I3" s="36"/>
      <c r="J3" s="36"/>
      <c r="K3" s="36"/>
    </row>
    <row r="4" spans="1:12" ht="58.95" customHeight="1" x14ac:dyDescent="0.45">
      <c r="A4" s="37" t="s">
        <v>0</v>
      </c>
      <c r="B4" s="109" t="str">
        <f>IFERROR(INDEX('Pre-Populated Data'!D1:D300, MATCH(B5,'Pre-Populated Data'!C1:C300, 0)), "Please select First Nation band Number from drop down below.")</f>
        <v>Sample First Nation</v>
      </c>
      <c r="C4" s="109"/>
      <c r="D4" s="38"/>
      <c r="E4" s="37"/>
      <c r="F4" s="109" t="str">
        <f>IFERROR(INDEX('Pre-Populated Data'!B1:B300, MATCH(F5,'Pre-Populated Data'!A1:A300, 0)), "Please select school district number from drop down below.")</f>
        <v>Sample School District</v>
      </c>
      <c r="G4" s="109"/>
      <c r="H4" s="36"/>
      <c r="I4" s="36"/>
      <c r="J4" s="36"/>
      <c r="K4" s="36"/>
    </row>
    <row r="5" spans="1:12" ht="48.6" customHeight="1" x14ac:dyDescent="0.5">
      <c r="A5" s="35" t="s">
        <v>1</v>
      </c>
      <c r="B5" s="136">
        <v>1</v>
      </c>
      <c r="C5" s="136"/>
      <c r="D5" s="110" t="s">
        <v>2</v>
      </c>
      <c r="E5" s="111"/>
      <c r="F5" s="136">
        <v>1</v>
      </c>
      <c r="G5" s="136"/>
      <c r="H5" s="36"/>
      <c r="L5" s="39"/>
    </row>
    <row r="6" spans="1:12" ht="60.6" customHeight="1" x14ac:dyDescent="0.45">
      <c r="A6" s="40" t="s">
        <v>3</v>
      </c>
      <c r="B6" s="136"/>
      <c r="C6" s="136"/>
      <c r="D6" s="112" t="s">
        <v>4</v>
      </c>
      <c r="E6" s="113"/>
      <c r="F6" s="136"/>
      <c r="G6" s="136"/>
      <c r="H6" s="36"/>
    </row>
    <row r="7" spans="1:12" ht="63.6" customHeight="1" x14ac:dyDescent="0.45">
      <c r="A7" s="40" t="s">
        <v>21</v>
      </c>
      <c r="B7" s="136"/>
      <c r="C7" s="136"/>
      <c r="D7" s="112" t="s">
        <v>21</v>
      </c>
      <c r="E7" s="112"/>
      <c r="F7" s="136"/>
      <c r="G7" s="136"/>
      <c r="H7" s="36"/>
    </row>
    <row r="8" spans="1:12" x14ac:dyDescent="0.3">
      <c r="A8" s="41" t="s">
        <v>5</v>
      </c>
    </row>
    <row r="9" spans="1:12" ht="16.2" customHeight="1" x14ac:dyDescent="0.3">
      <c r="C9" s="42"/>
    </row>
    <row r="10" spans="1:12" ht="35.1" customHeight="1" x14ac:dyDescent="0.3">
      <c r="A10" s="86" t="s">
        <v>22</v>
      </c>
      <c r="B10" s="87"/>
      <c r="C10" s="43"/>
      <c r="D10" s="43"/>
      <c r="E10" s="43"/>
      <c r="F10" s="43"/>
      <c r="G10" s="114"/>
      <c r="H10" s="114"/>
      <c r="I10" s="114"/>
      <c r="J10" s="114"/>
    </row>
    <row r="11" spans="1:12" ht="138.6" customHeight="1" x14ac:dyDescent="0.3">
      <c r="A11" s="115" t="s">
        <v>23</v>
      </c>
      <c r="B11" s="116"/>
      <c r="C11" s="45"/>
      <c r="D11" s="45"/>
      <c r="E11" s="45"/>
      <c r="F11" s="44"/>
      <c r="G11" s="44"/>
      <c r="H11" s="44"/>
    </row>
    <row r="12" spans="1:12" ht="52.95" customHeight="1" x14ac:dyDescent="0.3">
      <c r="A12" s="137"/>
      <c r="B12" s="138"/>
      <c r="C12" s="46"/>
      <c r="D12" s="46"/>
      <c r="E12" s="46"/>
      <c r="F12" s="44"/>
      <c r="G12" s="44"/>
      <c r="H12" s="44"/>
    </row>
    <row r="13" spans="1:12" ht="48.6" customHeight="1" x14ac:dyDescent="0.3">
      <c r="A13" s="88"/>
      <c r="B13" s="88"/>
      <c r="C13" s="42"/>
      <c r="D13" s="42"/>
      <c r="E13" s="42"/>
      <c r="F13" s="42"/>
      <c r="G13" s="42"/>
    </row>
    <row r="14" spans="1:12" ht="15.6" customHeight="1" x14ac:dyDescent="0.3">
      <c r="A14" s="100" t="s">
        <v>24</v>
      </c>
      <c r="B14" s="101"/>
      <c r="C14" s="102"/>
      <c r="D14" s="106" t="s">
        <v>25</v>
      </c>
      <c r="E14" s="107"/>
      <c r="F14" s="107"/>
      <c r="G14" s="107"/>
      <c r="H14" s="107"/>
      <c r="I14" s="107"/>
      <c r="J14" s="107"/>
    </row>
    <row r="15" spans="1:12" ht="15" customHeight="1" x14ac:dyDescent="0.3">
      <c r="A15" s="103"/>
      <c r="B15" s="104"/>
      <c r="C15" s="105"/>
      <c r="D15" s="103"/>
      <c r="E15" s="104"/>
      <c r="F15" s="104"/>
      <c r="G15" s="104"/>
      <c r="H15" s="104"/>
      <c r="I15" s="104"/>
      <c r="J15" s="104"/>
    </row>
    <row r="16" spans="1:12" ht="91.95" customHeight="1" x14ac:dyDescent="0.45">
      <c r="A16" s="89" t="s">
        <v>6</v>
      </c>
      <c r="B16" s="91" t="s">
        <v>7</v>
      </c>
      <c r="C16" s="92" t="s">
        <v>8</v>
      </c>
      <c r="D16" s="94" t="s">
        <v>26</v>
      </c>
      <c r="E16" s="95"/>
      <c r="F16" s="99" t="s">
        <v>27</v>
      </c>
      <c r="G16" s="99"/>
      <c r="H16" s="99"/>
      <c r="I16" s="99"/>
      <c r="J16" s="48" t="s">
        <v>28</v>
      </c>
    </row>
    <row r="17" spans="1:23" ht="292.2" customHeight="1" x14ac:dyDescent="0.45">
      <c r="A17" s="90"/>
      <c r="B17" s="91"/>
      <c r="C17" s="93"/>
      <c r="D17" s="47" t="s">
        <v>29</v>
      </c>
      <c r="E17" s="47" t="s">
        <v>30</v>
      </c>
      <c r="F17" s="47" t="s">
        <v>31</v>
      </c>
      <c r="G17" s="49" t="s">
        <v>32</v>
      </c>
      <c r="H17" s="49" t="s">
        <v>33</v>
      </c>
      <c r="I17" s="50" t="s">
        <v>34</v>
      </c>
      <c r="J17" s="51" t="s">
        <v>35</v>
      </c>
    </row>
    <row r="18" spans="1:23" ht="60" customHeight="1" x14ac:dyDescent="0.35">
      <c r="A18" s="68" t="s">
        <v>63</v>
      </c>
      <c r="B18" s="68">
        <v>10</v>
      </c>
      <c r="C18" s="68" t="s">
        <v>64</v>
      </c>
      <c r="D18" s="69" t="s">
        <v>65</v>
      </c>
      <c r="E18" s="70">
        <v>5000</v>
      </c>
      <c r="F18" s="71" t="s">
        <v>66</v>
      </c>
      <c r="G18" s="72">
        <v>10000</v>
      </c>
      <c r="H18" s="73"/>
      <c r="I18" s="52"/>
      <c r="J18" s="53" t="b">
        <v>1</v>
      </c>
    </row>
    <row r="19" spans="1:23" ht="60" customHeight="1" x14ac:dyDescent="0.35">
      <c r="A19" s="68" t="s">
        <v>67</v>
      </c>
      <c r="B19" s="68">
        <v>20</v>
      </c>
      <c r="C19" s="68" t="s">
        <v>68</v>
      </c>
      <c r="D19" s="68" t="s">
        <v>69</v>
      </c>
      <c r="E19" s="74"/>
      <c r="F19" s="71" t="s">
        <v>70</v>
      </c>
      <c r="G19" s="75">
        <v>12000</v>
      </c>
      <c r="H19" s="73"/>
      <c r="I19" s="52"/>
      <c r="J19" s="53" t="b">
        <v>0</v>
      </c>
    </row>
    <row r="20" spans="1:23" ht="60" customHeight="1" x14ac:dyDescent="0.35">
      <c r="A20" s="68" t="s">
        <v>71</v>
      </c>
      <c r="B20" s="68">
        <v>30</v>
      </c>
      <c r="C20" s="68" t="s">
        <v>64</v>
      </c>
      <c r="D20" s="68" t="s">
        <v>72</v>
      </c>
      <c r="E20" s="74">
        <v>25000</v>
      </c>
      <c r="F20" s="71" t="s">
        <v>73</v>
      </c>
      <c r="G20" s="75">
        <v>0</v>
      </c>
      <c r="H20" s="73"/>
      <c r="I20" s="52"/>
      <c r="J20" s="53" t="b">
        <v>0</v>
      </c>
    </row>
    <row r="21" spans="1:23" ht="60" customHeight="1" x14ac:dyDescent="0.35">
      <c r="A21" s="68" t="s">
        <v>74</v>
      </c>
      <c r="B21" s="68">
        <v>15</v>
      </c>
      <c r="C21" s="68" t="s">
        <v>64</v>
      </c>
      <c r="D21" s="68" t="s">
        <v>75</v>
      </c>
      <c r="E21" s="74">
        <v>5000</v>
      </c>
      <c r="F21" s="71" t="s">
        <v>76</v>
      </c>
      <c r="G21" s="75">
        <v>10000</v>
      </c>
      <c r="H21" s="73" t="s">
        <v>77</v>
      </c>
      <c r="I21" s="52" t="s">
        <v>78</v>
      </c>
      <c r="J21" s="53" t="b">
        <v>0</v>
      </c>
    </row>
    <row r="22" spans="1:23" ht="60" customHeight="1" x14ac:dyDescent="0.35">
      <c r="A22" s="68"/>
      <c r="B22" s="68"/>
      <c r="C22" s="68"/>
      <c r="D22" s="68"/>
      <c r="E22" s="74"/>
      <c r="F22" s="71"/>
      <c r="G22" s="75"/>
      <c r="H22" s="73"/>
      <c r="I22" s="52"/>
      <c r="J22" s="53" t="b">
        <v>0</v>
      </c>
    </row>
    <row r="23" spans="1:23" ht="60" customHeight="1" x14ac:dyDescent="0.35">
      <c r="A23" s="68"/>
      <c r="B23" s="68"/>
      <c r="C23" s="68"/>
      <c r="D23" s="68"/>
      <c r="E23" s="74"/>
      <c r="F23" s="71"/>
      <c r="G23" s="75"/>
      <c r="H23" s="73"/>
      <c r="I23" s="52"/>
      <c r="J23" s="53" t="b">
        <v>0</v>
      </c>
    </row>
    <row r="24" spans="1:23" ht="60" customHeight="1" x14ac:dyDescent="0.35">
      <c r="A24" s="68"/>
      <c r="B24" s="68"/>
      <c r="C24" s="68"/>
      <c r="D24" s="68"/>
      <c r="E24" s="74"/>
      <c r="F24" s="71"/>
      <c r="G24" s="75"/>
      <c r="H24" s="73"/>
      <c r="I24" s="52"/>
      <c r="J24" s="53" t="b">
        <v>0</v>
      </c>
    </row>
    <row r="25" spans="1:23" ht="60" customHeight="1" x14ac:dyDescent="0.35">
      <c r="A25" s="76"/>
      <c r="B25" s="76"/>
      <c r="C25" s="76"/>
      <c r="D25" s="76"/>
      <c r="E25" s="77"/>
      <c r="F25" s="78"/>
      <c r="G25" s="79"/>
      <c r="H25" s="73"/>
      <c r="I25" s="52"/>
      <c r="J25" s="53" t="b">
        <v>0</v>
      </c>
    </row>
    <row r="26" spans="1:23" ht="99" customHeight="1" x14ac:dyDescent="0.3">
      <c r="A26" s="54" t="s">
        <v>36</v>
      </c>
      <c r="B26" s="55">
        <f>SUM(B18:B25)</f>
        <v>75</v>
      </c>
      <c r="C26" s="108" t="s">
        <v>37</v>
      </c>
      <c r="D26" s="108"/>
      <c r="E26" s="56">
        <f>SUM(E18:E25)</f>
        <v>35000</v>
      </c>
      <c r="F26" s="54" t="s">
        <v>38</v>
      </c>
      <c r="G26" s="56">
        <f>SUM(G18:G25)</f>
        <v>32000</v>
      </c>
    </row>
    <row r="27" spans="1:23" ht="13.2" customHeight="1" x14ac:dyDescent="0.3">
      <c r="A27" s="9"/>
      <c r="B27" s="8"/>
      <c r="C27" s="8"/>
      <c r="D27" s="8"/>
      <c r="E27" s="8"/>
      <c r="F27" s="8"/>
      <c r="G27" s="10"/>
    </row>
    <row r="28" spans="1:23" s="58" customFormat="1" ht="33" customHeight="1" x14ac:dyDescent="0.3">
      <c r="A28" s="96" t="s">
        <v>39</v>
      </c>
      <c r="B28" s="97"/>
      <c r="C28" s="97"/>
      <c r="D28" s="97"/>
      <c r="E28" s="97"/>
      <c r="F28" s="97"/>
      <c r="G28" s="57"/>
      <c r="H28" s="34"/>
      <c r="I28" s="34"/>
      <c r="J28" s="34"/>
      <c r="K28" s="34"/>
      <c r="L28" s="34"/>
      <c r="U28" s="34"/>
      <c r="V28" s="34"/>
      <c r="W28" s="34"/>
    </row>
    <row r="29" spans="1:23" ht="36.6" customHeight="1" x14ac:dyDescent="0.3">
      <c r="A29" s="98" t="s">
        <v>9</v>
      </c>
      <c r="B29" s="98"/>
      <c r="C29" s="98"/>
      <c r="D29" s="98"/>
      <c r="E29" s="98"/>
      <c r="F29" s="98"/>
      <c r="G29" s="59"/>
    </row>
    <row r="30" spans="1:23" ht="75.599999999999994" customHeight="1" x14ac:dyDescent="0.3">
      <c r="A30" s="82" t="s">
        <v>10</v>
      </c>
      <c r="B30" s="82"/>
      <c r="C30" s="82"/>
      <c r="D30" s="82"/>
      <c r="E30" s="82"/>
      <c r="F30" s="83"/>
      <c r="G30" s="60">
        <f>IFERROR(INDEX('Pre-Populated Data'!M1:M300,MATCH(F5,'Pre-Populated Data'!A1:A300,0)),"Data not available")</f>
        <v>2677601</v>
      </c>
      <c r="K30" s="61"/>
    </row>
    <row r="31" spans="1:23" ht="46.2" customHeight="1" x14ac:dyDescent="0.3">
      <c r="A31" s="82" t="s">
        <v>11</v>
      </c>
      <c r="B31" s="82"/>
      <c r="C31" s="82"/>
      <c r="D31" s="82"/>
      <c r="E31" s="82"/>
      <c r="F31" s="83"/>
      <c r="G31" s="60">
        <f>IFERROR(INDEX('Pre-Populated Data'!N1:N300,MATCH(F5,'Pre-Populated Data'!A1:A300,0)),"Data not available")</f>
        <v>439000</v>
      </c>
      <c r="J31" s="62"/>
      <c r="K31" s="61"/>
    </row>
    <row r="32" spans="1:23" ht="51" customHeight="1" x14ac:dyDescent="0.3">
      <c r="A32" s="82" t="s">
        <v>12</v>
      </c>
      <c r="B32" s="82"/>
      <c r="C32" s="82"/>
      <c r="D32" s="82"/>
      <c r="E32" s="82"/>
      <c r="F32" s="83"/>
      <c r="G32" s="60">
        <f>IFERROR(INDEX('Pre-Populated Data'!L1:L300,MATCH(F5,'Pre-Populated Data'!A1:A300,0)),"Data not available")</f>
        <v>361459</v>
      </c>
      <c r="J32" s="62"/>
      <c r="K32" s="61"/>
    </row>
    <row r="33" spans="1:11" ht="58.95" customHeight="1" x14ac:dyDescent="0.3">
      <c r="A33" s="84" t="s">
        <v>40</v>
      </c>
      <c r="B33" s="84"/>
      <c r="C33" s="84"/>
      <c r="D33" s="84"/>
      <c r="E33" s="84"/>
      <c r="F33" s="85"/>
      <c r="G33" s="60">
        <f>IFERROR(INDEX('Pre-Populated Data'!AK1:AK300,MATCH(F5,'Pre-Populated Data'!A1:A300,0)),"Data not available")</f>
        <v>14112</v>
      </c>
      <c r="J33" s="62"/>
      <c r="K33" s="61"/>
    </row>
    <row r="34" spans="1:11" ht="27.6" customHeight="1" x14ac:dyDescent="0.45">
      <c r="A34" s="63"/>
      <c r="B34" s="63"/>
      <c r="C34" s="64"/>
      <c r="D34" s="64"/>
      <c r="E34" s="64"/>
      <c r="F34" s="64"/>
      <c r="G34" s="64"/>
    </row>
    <row r="35" spans="1:11" ht="23.4" x14ac:dyDescent="0.45">
      <c r="A35" s="35" t="s">
        <v>41</v>
      </c>
      <c r="B35" s="64"/>
      <c r="C35" s="64"/>
    </row>
    <row r="36" spans="1:11" ht="53.4" customHeight="1" x14ac:dyDescent="0.45">
      <c r="A36" s="80" t="s">
        <v>13</v>
      </c>
      <c r="B36" s="81"/>
      <c r="C36" s="81"/>
    </row>
    <row r="37" spans="1:11" ht="23.4" x14ac:dyDescent="0.45">
      <c r="A37" s="35"/>
      <c r="B37" s="35"/>
      <c r="C37" s="35"/>
    </row>
    <row r="38" spans="1:11" ht="24" thickBot="1" x14ac:dyDescent="0.5">
      <c r="A38" s="65"/>
      <c r="B38" s="65"/>
      <c r="C38" s="65"/>
    </row>
    <row r="39" spans="1:11" ht="23.4" x14ac:dyDescent="0.45">
      <c r="A39" s="35" t="s">
        <v>14</v>
      </c>
      <c r="B39" s="35"/>
      <c r="C39" s="64" t="s">
        <v>15</v>
      </c>
    </row>
    <row r="40" spans="1:11" ht="23.4" x14ac:dyDescent="0.45">
      <c r="A40" s="64"/>
      <c r="B40" s="64"/>
      <c r="C40" s="64"/>
    </row>
    <row r="41" spans="1:11" ht="24" thickBot="1" x14ac:dyDescent="0.5">
      <c r="A41" s="65"/>
      <c r="B41" s="65"/>
      <c r="C41" s="65"/>
    </row>
    <row r="42" spans="1:11" ht="23.4" x14ac:dyDescent="0.45">
      <c r="A42" s="35" t="s">
        <v>16</v>
      </c>
      <c r="B42" s="35"/>
      <c r="C42" s="64" t="s">
        <v>15</v>
      </c>
    </row>
    <row r="45" spans="1:11" x14ac:dyDescent="0.3">
      <c r="C45" s="66"/>
    </row>
    <row r="46" spans="1:11" x14ac:dyDescent="0.3">
      <c r="A46" s="34" t="s">
        <v>17</v>
      </c>
    </row>
    <row r="47" spans="1:11" x14ac:dyDescent="0.3">
      <c r="A47" s="34" t="s">
        <v>17</v>
      </c>
    </row>
    <row r="49" spans="1:1" ht="18" x14ac:dyDescent="0.35">
      <c r="A49" s="67" t="s">
        <v>5</v>
      </c>
    </row>
  </sheetData>
  <sheetProtection algorithmName="SHA-512" hashValue="Y0d1UffAYOBDFFvZIl3F+XRDUp0DWpt90lrstPF6o2AJNS3f3k3qsd4Pz8dy2XnapOMS9GrbWcLmeSs1Rex3tg==" saltValue="0YkY3bcmkgxeS0MdU7gc/A==" spinCount="100000" sheet="1" objects="1" scenarios="1" selectLockedCells="1" selectUnlockedCells="1"/>
  <mergeCells count="32">
    <mergeCell ref="A36:C36"/>
    <mergeCell ref="A28:F28"/>
    <mergeCell ref="A29:F29"/>
    <mergeCell ref="A30:F30"/>
    <mergeCell ref="A31:F31"/>
    <mergeCell ref="A32:F32"/>
    <mergeCell ref="A33:F33"/>
    <mergeCell ref="C26:D26"/>
    <mergeCell ref="A10:B10"/>
    <mergeCell ref="G10:J10"/>
    <mergeCell ref="A11:B11"/>
    <mergeCell ref="A12:B12"/>
    <mergeCell ref="A13:B13"/>
    <mergeCell ref="A14:C15"/>
    <mergeCell ref="D14:J15"/>
    <mergeCell ref="A16:A17"/>
    <mergeCell ref="B16:B17"/>
    <mergeCell ref="C16:C17"/>
    <mergeCell ref="D16:E16"/>
    <mergeCell ref="F16:I16"/>
    <mergeCell ref="B6:C6"/>
    <mergeCell ref="D6:E6"/>
    <mergeCell ref="F6:G6"/>
    <mergeCell ref="B7:C7"/>
    <mergeCell ref="D7:E7"/>
    <mergeCell ref="F7:G7"/>
    <mergeCell ref="A3:G3"/>
    <mergeCell ref="B4:C4"/>
    <mergeCell ref="F4:G4"/>
    <mergeCell ref="B5:C5"/>
    <mergeCell ref="D5:E5"/>
    <mergeCell ref="F5:G5"/>
  </mergeCells>
  <conditionalFormatting sqref="I18">
    <cfRule type="expression" dxfId="3" priority="4">
      <formula>$H$18="Yes"</formula>
    </cfRule>
  </conditionalFormatting>
  <conditionalFormatting sqref="I19">
    <cfRule type="expression" dxfId="2" priority="3">
      <formula>$H$19="Yes"</formula>
    </cfRule>
  </conditionalFormatting>
  <conditionalFormatting sqref="I20">
    <cfRule type="expression" dxfId="1" priority="2">
      <formula>$H$20="Yes"</formula>
    </cfRule>
  </conditionalFormatting>
  <conditionalFormatting sqref="I21">
    <cfRule type="expression" dxfId="0" priority="1">
      <formula>$H$21="Yes"</formula>
    </cfRule>
  </conditionalFormatting>
  <dataValidations count="7">
    <dataValidation type="list" allowBlank="1" promptTitle="Further Information" prompt="If requesting Parental Assistance please use Parental Assistance tab." sqref="C19:C25" xr:uid="{BA9AE23E-1887-433A-90A4-9F1FC98244E0}">
      <formula1>"To/From Bus, To/From Water, Parental Assistance, Bus Passes, Special Supports, Other (please explain in Description of Transportation Services)"</formula1>
    </dataValidation>
    <dataValidation type="list" allowBlank="1" showInputMessage="1" sqref="H5" xr:uid="{A5AC7EC8-0F30-45F8-8AE8-40F21C6A71B8}">
      <formula1>#REF!</formula1>
    </dataValidation>
    <dataValidation allowBlank="1" showInputMessage="1" showErrorMessage="1" sqref="J18:J25" xr:uid="{8AD2B88C-AF0D-454C-AD52-B603788DDFD2}"/>
    <dataValidation type="list" allowBlank="1" showInputMessage="1" showErrorMessage="1" error="Select Yes or No from drop down menu" sqref="H18:H25" xr:uid="{37FDADF3-D96E-4C99-8345-3E5FAC4E74E1}">
      <formula1>"Yes,No"</formula1>
    </dataValidation>
    <dataValidation type="list" allowBlank="1" showInputMessage="1" prompt="If requesting Parental Assistance please use Parental Assistance tab." sqref="C18" xr:uid="{EA82B5B7-0A72-4013-AC53-DE5C0D004075}">
      <formula1>"To/From Bus, To/From Water, Parental Assistance, Bus Passes, Special Supports, Other (please explain in Description of Transportation Services or Proposed enhanced services)"</formula1>
    </dataValidation>
    <dataValidation type="list" allowBlank="1" showInputMessage="1" promptTitle="Select Band Number from list" sqref="B5:C5" xr:uid="{912E0DDD-1CD5-4197-BEC0-5FEA8FA7839D}">
      <formula1>"1"</formula1>
    </dataValidation>
    <dataValidation type="list" allowBlank="1" showInputMessage="1" sqref="F5:G5" xr:uid="{64E78057-B6C2-40A3-AD86-9679C16002D7}">
      <formula1>"1"</formula1>
    </dataValidation>
  </dataValidations>
  <pageMargins left="0.7" right="0.7" top="0.75" bottom="0.75" header="0.3" footer="0.3"/>
  <pageSetup scale="2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E94BEF-ACF6-49DD-B5C4-06F830759B61}">
  <sheetPr>
    <tabColor rgb="FFFF0000"/>
  </sheetPr>
  <dimension ref="A1:AM302"/>
  <sheetViews>
    <sheetView topLeftCell="Z1" workbookViewId="0">
      <selection activeCell="AC10" sqref="AC10"/>
    </sheetView>
  </sheetViews>
  <sheetFormatPr defaultRowHeight="15.6" x14ac:dyDescent="0.3"/>
  <cols>
    <col min="1" max="1" width="11.19921875" customWidth="1"/>
    <col min="2" max="4" width="13.19921875" customWidth="1"/>
    <col min="5" max="5" width="17.69921875" customWidth="1"/>
    <col min="6" max="6" width="13" customWidth="1"/>
    <col min="7" max="7" width="20.09765625" customWidth="1"/>
    <col min="8" max="8" width="20.69921875" customWidth="1"/>
    <col min="9" max="9" width="18.59765625" customWidth="1"/>
    <col min="10" max="10" width="14.69921875" customWidth="1"/>
    <col min="11" max="11" width="21.19921875" customWidth="1"/>
    <col min="12" max="12" width="24.59765625" customWidth="1"/>
    <col min="13" max="13" width="20.3984375" customWidth="1"/>
    <col min="14" max="14" width="13.09765625" customWidth="1"/>
    <col min="15" max="15" width="14.69921875" customWidth="1"/>
    <col min="16" max="16" width="15.59765625" customWidth="1"/>
    <col min="17" max="18" width="16.69921875" customWidth="1"/>
    <col min="19" max="20" width="13" customWidth="1"/>
    <col min="21" max="21" width="18.8984375" customWidth="1"/>
    <col min="22" max="29" width="19.19921875" customWidth="1"/>
    <col min="31" max="31" width="12.19921875" customWidth="1"/>
    <col min="32" max="32" width="7.69921875" customWidth="1"/>
    <col min="34" max="34" width="13.09765625" customWidth="1"/>
    <col min="35" max="35" width="13" customWidth="1"/>
    <col min="36" max="36" width="14.8984375" style="19" customWidth="1"/>
    <col min="37" max="37" width="10.5" bestFit="1" customWidth="1"/>
    <col min="39" max="39" width="8.69921875" customWidth="1"/>
  </cols>
  <sheetData>
    <row r="1" spans="1:39" s="11" customFormat="1" ht="144" x14ac:dyDescent="0.3">
      <c r="A1" s="11" t="s">
        <v>79</v>
      </c>
      <c r="B1" s="11" t="s">
        <v>80</v>
      </c>
      <c r="C1" s="11" t="s">
        <v>81</v>
      </c>
      <c r="D1" s="11" t="s">
        <v>82</v>
      </c>
      <c r="E1" s="12" t="s">
        <v>83</v>
      </c>
      <c r="F1" s="13" t="s">
        <v>84</v>
      </c>
      <c r="G1" s="13" t="s">
        <v>85</v>
      </c>
      <c r="H1" s="12" t="s">
        <v>86</v>
      </c>
      <c r="I1" s="13" t="s">
        <v>87</v>
      </c>
      <c r="J1" s="13" t="s">
        <v>88</v>
      </c>
      <c r="K1" s="25" t="s">
        <v>89</v>
      </c>
      <c r="L1" s="25" t="s">
        <v>90</v>
      </c>
      <c r="M1" s="25" t="s">
        <v>91</v>
      </c>
      <c r="N1" s="25" t="s">
        <v>92</v>
      </c>
      <c r="O1" s="12" t="s">
        <v>93</v>
      </c>
      <c r="P1" s="11" t="s">
        <v>94</v>
      </c>
      <c r="Q1" s="11" t="s">
        <v>95</v>
      </c>
      <c r="R1" s="11" t="s">
        <v>96</v>
      </c>
      <c r="S1" s="13" t="s">
        <v>97</v>
      </c>
      <c r="T1" s="11" t="s">
        <v>98</v>
      </c>
      <c r="U1" s="11" t="s">
        <v>99</v>
      </c>
      <c r="V1" s="11" t="s">
        <v>100</v>
      </c>
      <c r="W1" s="11" t="s">
        <v>101</v>
      </c>
      <c r="X1" s="11" t="s">
        <v>102</v>
      </c>
      <c r="Y1" s="11" t="s">
        <v>103</v>
      </c>
      <c r="Z1" s="11" t="s">
        <v>104</v>
      </c>
      <c r="AA1" s="11" t="s">
        <v>105</v>
      </c>
      <c r="AB1" s="11" t="s">
        <v>106</v>
      </c>
      <c r="AC1" s="11" t="s">
        <v>107</v>
      </c>
      <c r="AD1" s="11" t="s">
        <v>108</v>
      </c>
      <c r="AE1" s="11" t="s">
        <v>109</v>
      </c>
      <c r="AF1" s="14" t="s">
        <v>110</v>
      </c>
      <c r="AG1" s="26" t="s">
        <v>111</v>
      </c>
      <c r="AH1" s="25" t="s">
        <v>112</v>
      </c>
      <c r="AI1" s="25" t="s">
        <v>113</v>
      </c>
      <c r="AJ1" s="25" t="s">
        <v>114</v>
      </c>
      <c r="AK1" s="27" t="s">
        <v>115</v>
      </c>
      <c r="AM1" s="11" t="s">
        <v>81</v>
      </c>
    </row>
    <row r="2" spans="1:39" s="11" customFormat="1" ht="31.2" x14ac:dyDescent="0.3">
      <c r="A2" s="11">
        <v>1</v>
      </c>
      <c r="B2" s="11" t="s">
        <v>116</v>
      </c>
      <c r="C2" s="11">
        <v>1</v>
      </c>
      <c r="D2" s="11" t="s">
        <v>117</v>
      </c>
      <c r="E2"/>
      <c r="F2" s="15">
        <v>2514</v>
      </c>
      <c r="G2" s="15">
        <v>22</v>
      </c>
      <c r="H2"/>
      <c r="I2" s="16">
        <v>123560</v>
      </c>
      <c r="J2" s="17">
        <v>2194405</v>
      </c>
      <c r="K2" s="18">
        <v>80620105</v>
      </c>
      <c r="L2" s="18">
        <v>361459</v>
      </c>
      <c r="M2" s="18">
        <v>2677601</v>
      </c>
      <c r="N2" s="18">
        <v>439000</v>
      </c>
      <c r="O2" s="17"/>
      <c r="P2" s="17">
        <v>39787</v>
      </c>
      <c r="Q2" s="18">
        <f>Table2[[#This Row],[2023-24 BCTEA Extracurricular Carryover prior to repurposing (confimred amount)]]-(Table2[[#This Row],[2023-24 Carryover Extracurricular repurposed repurposed for to/from]]+Table2[[#This Row],[2023-24 Carryover Extracurricular repurposed repurposed for Extracurricular]])</f>
        <v>8185</v>
      </c>
      <c r="R2" s="18"/>
      <c r="S2" s="18">
        <v>39787</v>
      </c>
      <c r="T2" s="18">
        <f>Table2[[#This Row],[2025-26 BCTEA Approved]]-Table2[[#This Row],[2023-24 BCTEA To/from Carryover]]</f>
        <v>0</v>
      </c>
      <c r="U2" s="18">
        <v>3525</v>
      </c>
      <c r="V2" s="18">
        <v>3525</v>
      </c>
      <c r="W2" s="18">
        <f>Table2[[#This Row],[2024-25 CDS Payment]]-X2</f>
        <v>0</v>
      </c>
      <c r="X2" s="18">
        <f>Table2[[#This Row],[2024-25 EX Allocation]]-Table2[[#This Row],[2023-24 Carryover Extracurricular repurposed repurposed for Extracurricular]]</f>
        <v>3525</v>
      </c>
      <c r="Y2" s="18">
        <f>SUM(Table2[[#This Row],[Part of 2024-25 CDS Payment that is To/From]:[Part of 2024-25 CDS Payment that is Extracurricular]])-Table2[[#This Row],[2024-25 CDS Payment]]</f>
        <v>0</v>
      </c>
      <c r="Z2" s="18">
        <v>8185</v>
      </c>
      <c r="AA2" s="18"/>
      <c r="AB2" s="18"/>
      <c r="AC2"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11710</v>
      </c>
      <c r="AD2" s="18">
        <v>0</v>
      </c>
      <c r="AE2" s="18">
        <f>ROUND(IF(Table2[[#This Row],[2025-26 BCTEA Approved]]-Table2[[#This Row],[2023-24 BCTEA To/from Carryover]]-Table2[[#This Row],[ex Repurposed to TO/FROM - FOR REF. DNU]]&gt;0,Table2[[#This Row],[2025-26 BCTEA Approved]]-Table2[[#This Row],[2023-24 BCTEA To/from Carryover]]-Table2[[#This Row],[ex Repurposed to TO/FROM - FOR REF. DNU]], "$0"),0)</f>
        <v>0</v>
      </c>
      <c r="AF2" s="19">
        <v>24</v>
      </c>
      <c r="AG2" s="19">
        <v>61</v>
      </c>
      <c r="AH2" s="18">
        <v>453</v>
      </c>
      <c r="AI2" s="18">
        <v>74</v>
      </c>
      <c r="AJ2" s="18">
        <f>SUM(Table2[[#This Row],[2025-26 FN_STF]:[2025-26 FN_SSLF]])</f>
        <v>588</v>
      </c>
      <c r="AK2" s="20">
        <f>Table2[[#This Row],[2025-26 FN_SR]]*Table2[[#This Row],[Student Count as per 2022-23 Nominal Roll]]</f>
        <v>14112</v>
      </c>
      <c r="AM2" s="11">
        <v>1</v>
      </c>
    </row>
    <row r="3" spans="1:39" x14ac:dyDescent="0.3">
      <c r="A3">
        <v>5</v>
      </c>
      <c r="B3" t="s">
        <v>118</v>
      </c>
      <c r="C3" s="30">
        <v>602</v>
      </c>
      <c r="D3" s="7" t="s">
        <v>178</v>
      </c>
      <c r="F3" s="15">
        <v>2514</v>
      </c>
      <c r="G3" s="15">
        <v>22</v>
      </c>
      <c r="I3" s="16">
        <v>123560</v>
      </c>
      <c r="J3" s="17">
        <v>2194405</v>
      </c>
      <c r="K3" s="18">
        <v>80620105</v>
      </c>
      <c r="L3" s="18">
        <v>361459</v>
      </c>
      <c r="M3" s="18">
        <v>2677601</v>
      </c>
      <c r="N3" s="18">
        <v>439000</v>
      </c>
      <c r="O3" s="17"/>
      <c r="P3" s="17">
        <v>39787</v>
      </c>
      <c r="Q3" s="18">
        <f>Table2[[#This Row],[2023-24 BCTEA Extracurricular Carryover prior to repurposing (confimred amount)]]-(Table2[[#This Row],[2023-24 Carryover Extracurricular repurposed repurposed for to/from]]+Table2[[#This Row],[2023-24 Carryover Extracurricular repurposed repurposed for Extracurricular]])</f>
        <v>8185</v>
      </c>
      <c r="R3" s="18"/>
      <c r="S3" s="18">
        <v>43312</v>
      </c>
      <c r="T3" s="18">
        <f>Table2[[#This Row],[2025-26 BCTEA Approved]]-Table2[[#This Row],[2023-24 BCTEA To/from Carryover]]</f>
        <v>3525</v>
      </c>
      <c r="U3" s="18">
        <v>3525</v>
      </c>
      <c r="V3" s="18">
        <v>3525</v>
      </c>
      <c r="W3" s="18">
        <f>Table2[[#This Row],[2024-25 CDS Payment]]-X3</f>
        <v>0</v>
      </c>
      <c r="X3" s="18">
        <f>Table2[[#This Row],[2024-25 EX Allocation]]-Table2[[#This Row],[2023-24 Carryover Extracurricular repurposed repurposed for Extracurricular]]</f>
        <v>3525</v>
      </c>
      <c r="Y3" s="18">
        <f>SUM(Table2[[#This Row],[Part of 2024-25 CDS Payment that is To/From]:[Part of 2024-25 CDS Payment that is Extracurricular]])-Table2[[#This Row],[2024-25 CDS Payment]]</f>
        <v>0</v>
      </c>
      <c r="Z3" s="18">
        <v>8185</v>
      </c>
      <c r="AA3" s="18"/>
      <c r="AB3" s="18"/>
      <c r="AC3"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11710</v>
      </c>
      <c r="AD3" s="18">
        <v>0</v>
      </c>
      <c r="AE3" s="18">
        <f>ROUND(IF(Table2[[#This Row],[2025-26 BCTEA Approved]]-Table2[[#This Row],[2023-24 BCTEA To/from Carryover]]-Table2[[#This Row],[ex Repurposed to TO/FROM - FOR REF. DNU]]&gt;0,Table2[[#This Row],[2025-26 BCTEA Approved]]-Table2[[#This Row],[2023-24 BCTEA To/from Carryover]]-Table2[[#This Row],[ex Repurposed to TO/FROM - FOR REF. DNU]], "$0"),0)</f>
        <v>3525</v>
      </c>
      <c r="AF3" s="19">
        <v>24</v>
      </c>
      <c r="AG3" s="19">
        <v>61</v>
      </c>
      <c r="AH3" s="18">
        <v>453</v>
      </c>
      <c r="AI3" s="18">
        <v>74</v>
      </c>
      <c r="AJ3" s="18">
        <v>588</v>
      </c>
      <c r="AK3" s="18">
        <f>Table2[[#This Row],[2025-26 FN_SR]]*Table2[[#This Row],[Student Count as per 2022-23 Nominal Roll]]</f>
        <v>14112</v>
      </c>
      <c r="AM3">
        <v>501</v>
      </c>
    </row>
    <row r="4" spans="1:39" x14ac:dyDescent="0.3">
      <c r="A4">
        <v>5</v>
      </c>
      <c r="B4" t="s">
        <v>118</v>
      </c>
      <c r="C4" s="30">
        <v>603</v>
      </c>
      <c r="D4" s="7" t="s">
        <v>179</v>
      </c>
      <c r="F4" s="15">
        <v>2514</v>
      </c>
      <c r="G4" s="15">
        <v>22</v>
      </c>
      <c r="I4" s="16">
        <v>123560</v>
      </c>
      <c r="J4" s="17">
        <v>2194405</v>
      </c>
      <c r="K4" s="18">
        <v>80620105</v>
      </c>
      <c r="L4" s="18">
        <v>361459</v>
      </c>
      <c r="M4" s="18">
        <v>2677601</v>
      </c>
      <c r="N4" s="18">
        <v>439000</v>
      </c>
      <c r="O4" s="17"/>
      <c r="P4" s="17">
        <v>39787</v>
      </c>
      <c r="Q4" s="18">
        <f>Table2[[#This Row],[2023-24 BCTEA Extracurricular Carryover prior to repurposing (confimred amount)]]-(Table2[[#This Row],[2023-24 Carryover Extracurricular repurposed repurposed for to/from]]+Table2[[#This Row],[2023-24 Carryover Extracurricular repurposed repurposed for Extracurricular]])</f>
        <v>8185</v>
      </c>
      <c r="R4" s="18"/>
      <c r="S4" s="18">
        <v>43312</v>
      </c>
      <c r="T4" s="18">
        <f>Table2[[#This Row],[2025-26 BCTEA Approved]]-Table2[[#This Row],[2023-24 BCTEA To/from Carryover]]</f>
        <v>3525</v>
      </c>
      <c r="U4" s="18">
        <v>3525</v>
      </c>
      <c r="V4" s="18">
        <v>3525</v>
      </c>
      <c r="W4" s="18">
        <f>Table2[[#This Row],[2024-25 CDS Payment]]-X4</f>
        <v>0</v>
      </c>
      <c r="X4" s="18">
        <f>Table2[[#This Row],[2024-25 EX Allocation]]-Table2[[#This Row],[2023-24 Carryover Extracurricular repurposed repurposed for Extracurricular]]</f>
        <v>3525</v>
      </c>
      <c r="Y4" s="18">
        <f>SUM(Table2[[#This Row],[Part of 2024-25 CDS Payment that is To/From]:[Part of 2024-25 CDS Payment that is Extracurricular]])-Table2[[#This Row],[2024-25 CDS Payment]]</f>
        <v>0</v>
      </c>
      <c r="Z4" s="18">
        <v>8185</v>
      </c>
      <c r="AA4" s="18"/>
      <c r="AB4" s="18"/>
      <c r="AC4"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11710</v>
      </c>
      <c r="AD4" s="18">
        <v>0</v>
      </c>
      <c r="AE4" s="18">
        <f>ROUND(IF(Table2[[#This Row],[2025-26 BCTEA Approved]]-Table2[[#This Row],[2023-24 BCTEA To/from Carryover]]-Table2[[#This Row],[ex Repurposed to TO/FROM - FOR REF. DNU]]&gt;0,Table2[[#This Row],[2025-26 BCTEA Approved]]-Table2[[#This Row],[2023-24 BCTEA To/from Carryover]]-Table2[[#This Row],[ex Repurposed to TO/FROM - FOR REF. DNU]], "$0"),0)</f>
        <v>3525</v>
      </c>
      <c r="AF4" s="19">
        <v>24</v>
      </c>
      <c r="AG4" s="19">
        <v>61</v>
      </c>
      <c r="AH4" s="18">
        <v>453</v>
      </c>
      <c r="AI4" s="18">
        <v>74</v>
      </c>
      <c r="AJ4" s="18">
        <v>588</v>
      </c>
      <c r="AK4" s="18">
        <f>Table2[[#This Row],[2025-26 FN_SR]]*Table2[[#This Row],[Student Count as per 2022-23 Nominal Roll]]</f>
        <v>14112</v>
      </c>
      <c r="AM4">
        <v>530</v>
      </c>
    </row>
    <row r="5" spans="1:39" x14ac:dyDescent="0.3">
      <c r="A5">
        <v>6</v>
      </c>
      <c r="B5" t="s">
        <v>119</v>
      </c>
      <c r="C5" s="30">
        <v>604</v>
      </c>
      <c r="D5" s="7" t="s">
        <v>180</v>
      </c>
      <c r="F5" s="15">
        <v>1600</v>
      </c>
      <c r="G5" s="15">
        <v>48</v>
      </c>
      <c r="I5" s="16">
        <v>62700</v>
      </c>
      <c r="J5" s="17">
        <v>2106065</v>
      </c>
      <c r="K5" s="18">
        <v>48768850</v>
      </c>
      <c r="L5" s="18">
        <v>369399</v>
      </c>
      <c r="M5" s="18">
        <v>2746056</v>
      </c>
      <c r="N5" s="18">
        <v>186000</v>
      </c>
      <c r="O5" s="17"/>
      <c r="P5" s="17">
        <v>0</v>
      </c>
      <c r="Q5" s="18">
        <f>Table2[[#This Row],[2023-24 BCTEA Extracurricular Carryover prior to repurposing (confimred amount)]]-(Table2[[#This Row],[2023-24 Carryover Extracurricular repurposed repurposed for to/from]]+Table2[[#This Row],[2023-24 Carryover Extracurricular repurposed repurposed for Extracurricular]])</f>
        <v>15939</v>
      </c>
      <c r="R5" s="18"/>
      <c r="S5" s="18">
        <v>24764</v>
      </c>
      <c r="T5" s="18">
        <f>Table2[[#This Row],[2025-26 BCTEA Approved]]-Table2[[#This Row],[2023-24 BCTEA To/from Carryover]]</f>
        <v>24764</v>
      </c>
      <c r="U5" s="18">
        <v>6900</v>
      </c>
      <c r="V5" s="18">
        <v>13525</v>
      </c>
      <c r="W5" s="18">
        <f>Table2[[#This Row],[2024-25 CDS Payment]]-X5</f>
        <v>6625</v>
      </c>
      <c r="X5" s="18">
        <f>Table2[[#This Row],[2024-25 EX Allocation]]-Table2[[#This Row],[2023-24 Carryover Extracurricular repurposed repurposed for Extracurricular]]</f>
        <v>6900</v>
      </c>
      <c r="Y5" s="18">
        <f>SUM(Table2[[#This Row],[Part of 2024-25 CDS Payment that is To/From]:[Part of 2024-25 CDS Payment that is Extracurricular]])-Table2[[#This Row],[2024-25 CDS Payment]]</f>
        <v>0</v>
      </c>
      <c r="Z5" s="18">
        <v>15939</v>
      </c>
      <c r="AA5" s="18"/>
      <c r="AB5" s="18"/>
      <c r="AC5"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22839</v>
      </c>
      <c r="AD5" s="18">
        <v>0</v>
      </c>
      <c r="AE5" s="18">
        <f>ROUND(IF(Table2[[#This Row],[2025-26 BCTEA Approved]]-Table2[[#This Row],[2023-24 BCTEA To/from Carryover]]-Table2[[#This Row],[ex Repurposed to TO/FROM - FOR REF. DNU]]&gt;0,Table2[[#This Row],[2025-26 BCTEA Approved]]-Table2[[#This Row],[2023-24 BCTEA To/from Carryover]]-Table2[[#This Row],[ex Repurposed to TO/FROM - FOR REF. DNU]], "$0"),0)</f>
        <v>24764</v>
      </c>
      <c r="AF5" s="19">
        <v>47</v>
      </c>
      <c r="AG5" s="19">
        <v>105</v>
      </c>
      <c r="AH5" s="18">
        <v>783</v>
      </c>
      <c r="AI5" s="18">
        <v>53</v>
      </c>
      <c r="AJ5" s="18">
        <v>941</v>
      </c>
      <c r="AK5" s="18">
        <f>Table2[[#This Row],[2025-26 FN_SR]]*Table2[[#This Row],[Student Count as per 2022-23 Nominal Roll]]</f>
        <v>44227</v>
      </c>
      <c r="AM5">
        <v>531</v>
      </c>
    </row>
    <row r="6" spans="1:39" x14ac:dyDescent="0.3">
      <c r="A6">
        <v>6</v>
      </c>
      <c r="B6" t="s">
        <v>119</v>
      </c>
      <c r="C6" s="30">
        <v>605</v>
      </c>
      <c r="D6" s="7" t="s">
        <v>181</v>
      </c>
      <c r="F6" s="15">
        <v>1600</v>
      </c>
      <c r="G6" s="15">
        <v>48</v>
      </c>
      <c r="I6" s="16">
        <v>62700</v>
      </c>
      <c r="J6" s="17">
        <v>2106065</v>
      </c>
      <c r="K6" s="18">
        <v>48768850</v>
      </c>
      <c r="L6" s="18">
        <v>369399</v>
      </c>
      <c r="M6" s="18">
        <v>2746056</v>
      </c>
      <c r="N6" s="18">
        <v>186000</v>
      </c>
      <c r="O6" s="17"/>
      <c r="P6" s="17">
        <v>0</v>
      </c>
      <c r="Q6" s="18">
        <f>Table2[[#This Row],[2023-24 BCTEA Extracurricular Carryover prior to repurposing (confimred amount)]]-(Table2[[#This Row],[2023-24 Carryover Extracurricular repurposed repurposed for to/from]]+Table2[[#This Row],[2023-24 Carryover Extracurricular repurposed repurposed for Extracurricular]])</f>
        <v>15939</v>
      </c>
      <c r="R6" s="18"/>
      <c r="S6" s="18">
        <v>24764</v>
      </c>
      <c r="T6" s="18">
        <f>Table2[[#This Row],[2025-26 BCTEA Approved]]-Table2[[#This Row],[2023-24 BCTEA To/from Carryover]]</f>
        <v>24764</v>
      </c>
      <c r="U6" s="18">
        <v>6900</v>
      </c>
      <c r="V6" s="18">
        <v>13525</v>
      </c>
      <c r="W6" s="18">
        <f>Table2[[#This Row],[2024-25 CDS Payment]]-X6</f>
        <v>6625</v>
      </c>
      <c r="X6" s="18">
        <f>Table2[[#This Row],[2024-25 EX Allocation]]-Table2[[#This Row],[2023-24 Carryover Extracurricular repurposed repurposed for Extracurricular]]</f>
        <v>6900</v>
      </c>
      <c r="Y6" s="18">
        <f>SUM(Table2[[#This Row],[Part of 2024-25 CDS Payment that is To/From]:[Part of 2024-25 CDS Payment that is Extracurricular]])-Table2[[#This Row],[2024-25 CDS Payment]]</f>
        <v>0</v>
      </c>
      <c r="Z6" s="18">
        <v>15939</v>
      </c>
      <c r="AA6" s="18"/>
      <c r="AB6" s="18"/>
      <c r="AC6"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22839</v>
      </c>
      <c r="AD6" s="18">
        <v>0</v>
      </c>
      <c r="AE6" s="18">
        <f>ROUND(IF(Table2[[#This Row],[2025-26 BCTEA Approved]]-Table2[[#This Row],[2023-24 BCTEA To/from Carryover]]-Table2[[#This Row],[ex Repurposed to TO/FROM - FOR REF. DNU]]&gt;0,Table2[[#This Row],[2025-26 BCTEA Approved]]-Table2[[#This Row],[2023-24 BCTEA To/from Carryover]]-Table2[[#This Row],[ex Repurposed to TO/FROM - FOR REF. DNU]], "$0"),0)</f>
        <v>24764</v>
      </c>
      <c r="AF6" s="19">
        <v>47</v>
      </c>
      <c r="AG6" s="19">
        <v>105</v>
      </c>
      <c r="AH6" s="18">
        <v>783</v>
      </c>
      <c r="AI6" s="18">
        <v>53</v>
      </c>
      <c r="AJ6" s="18">
        <v>941</v>
      </c>
      <c r="AK6" s="18">
        <f>Table2[[#This Row],[2025-26 FN_SR]]*Table2[[#This Row],[Student Count as per 2022-23 Nominal Roll]]</f>
        <v>44227</v>
      </c>
      <c r="AM6">
        <v>532</v>
      </c>
    </row>
    <row r="7" spans="1:39" x14ac:dyDescent="0.3">
      <c r="A7">
        <v>8</v>
      </c>
      <c r="B7" t="s">
        <v>120</v>
      </c>
      <c r="C7" s="30">
        <v>606</v>
      </c>
      <c r="D7" s="7" t="s">
        <v>182</v>
      </c>
      <c r="F7" s="15">
        <v>2340</v>
      </c>
      <c r="G7" s="15">
        <v>6</v>
      </c>
      <c r="I7" s="16">
        <v>5624</v>
      </c>
      <c r="J7" s="17">
        <v>3215322</v>
      </c>
      <c r="K7" s="18">
        <v>62328443</v>
      </c>
      <c r="L7" s="18">
        <v>419602</v>
      </c>
      <c r="M7" s="18">
        <v>2581554</v>
      </c>
      <c r="N7" s="18">
        <v>230000</v>
      </c>
      <c r="O7" s="17"/>
      <c r="P7" s="17">
        <v>0</v>
      </c>
      <c r="Q7" s="18">
        <f>Table2[[#This Row],[2023-24 BCTEA Extracurricular Carryover prior to repurposing (confimred amount)]]-(Table2[[#This Row],[2023-24 Carryover Extracurricular repurposed repurposed for to/from]]+Table2[[#This Row],[2023-24 Carryover Extracurricular repurposed repurposed for Extracurricular]])</f>
        <v>0</v>
      </c>
      <c r="R7" s="18"/>
      <c r="S7" s="18">
        <v>30751</v>
      </c>
      <c r="T7" s="18">
        <f>Table2[[#This Row],[2025-26 BCTEA Approved]]-Table2[[#This Row],[2023-24 BCTEA To/from Carryover]]</f>
        <v>30751</v>
      </c>
      <c r="U7" s="18">
        <v>1177</v>
      </c>
      <c r="V7" s="18">
        <v>26863</v>
      </c>
      <c r="W7" s="18">
        <f>Table2[[#This Row],[2024-25 CDS Payment]]-X7</f>
        <v>25686</v>
      </c>
      <c r="X7" s="18">
        <f>Table2[[#This Row],[2024-25 EX Allocation]]-Table2[[#This Row],[2023-24 Carryover Extracurricular repurposed repurposed for Extracurricular]]</f>
        <v>1177</v>
      </c>
      <c r="Y7" s="18">
        <f>SUM(Table2[[#This Row],[Part of 2024-25 CDS Payment that is To/From]:[Part of 2024-25 CDS Payment that is Extracurricular]])-Table2[[#This Row],[2024-25 CDS Payment]]</f>
        <v>0</v>
      </c>
      <c r="Z7" s="18">
        <v>0</v>
      </c>
      <c r="AA7" s="18"/>
      <c r="AB7" s="18"/>
      <c r="AC7"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1177</v>
      </c>
      <c r="AD7" s="18">
        <v>0</v>
      </c>
      <c r="AE7" s="18">
        <f>ROUND(IF(Table2[[#This Row],[2025-26 BCTEA Approved]]-Table2[[#This Row],[2023-24 BCTEA To/from Carryover]]-Table2[[#This Row],[ex Repurposed to TO/FROM - FOR REF. DNU]]&gt;0,Table2[[#This Row],[2025-26 BCTEA Approved]]-Table2[[#This Row],[2023-24 BCTEA To/from Carryover]]-Table2[[#This Row],[ex Repurposed to TO/FROM - FOR REF. DNU]], "$0"),0)</f>
        <v>30751</v>
      </c>
      <c r="AF7" s="19">
        <v>8</v>
      </c>
      <c r="AG7" s="19">
        <v>91</v>
      </c>
      <c r="AH7" s="18">
        <v>559</v>
      </c>
      <c r="AI7" s="18">
        <v>50</v>
      </c>
      <c r="AJ7" s="18">
        <v>700</v>
      </c>
      <c r="AK7" s="18">
        <f>Table2[[#This Row],[2025-26 FN_SR]]*Table2[[#This Row],[Student Count as per 2022-23 Nominal Roll]]</f>
        <v>5600</v>
      </c>
      <c r="AM7">
        <v>533</v>
      </c>
    </row>
    <row r="8" spans="1:39" x14ac:dyDescent="0.3">
      <c r="A8">
        <v>10</v>
      </c>
      <c r="B8" t="s">
        <v>121</v>
      </c>
      <c r="F8" s="21"/>
      <c r="G8" s="21"/>
      <c r="I8" s="16"/>
      <c r="J8" s="17">
        <v>496666</v>
      </c>
      <c r="K8" s="18">
        <v>11259287</v>
      </c>
      <c r="L8" s="18">
        <v>42675</v>
      </c>
      <c r="M8" s="18">
        <v>442317</v>
      </c>
      <c r="N8" s="18">
        <v>59000</v>
      </c>
      <c r="O8" s="17"/>
      <c r="P8" s="17"/>
      <c r="Q8" s="18">
        <f>Table2[[#This Row],[2023-24 BCTEA Extracurricular Carryover prior to repurposing (confimred amount)]]-(Table2[[#This Row],[2023-24 Carryover Extracurricular repurposed repurposed for to/from]]+Table2[[#This Row],[2023-24 Carryover Extracurricular repurposed repurposed for Extracurricular]])</f>
        <v>0</v>
      </c>
      <c r="R8" s="18"/>
      <c r="S8" s="18">
        <v>0</v>
      </c>
      <c r="T8" s="18">
        <f>Table2[[#This Row],[2025-26 BCTEA Approved]]-Table2[[#This Row],[2023-24 BCTEA To/from Carryover]]</f>
        <v>0</v>
      </c>
      <c r="U8" s="18"/>
      <c r="V8" s="18">
        <v>0</v>
      </c>
      <c r="W8" s="18">
        <f>Table2[[#This Row],[2024-25 CDS Payment]]-X8</f>
        <v>0</v>
      </c>
      <c r="X8" s="18">
        <f>Table2[[#This Row],[2024-25 EX Allocation]]-Table2[[#This Row],[2023-24 Carryover Extracurricular repurposed repurposed for Extracurricular]]</f>
        <v>0</v>
      </c>
      <c r="Y8" s="18">
        <f>SUM(Table2[[#This Row],[Part of 2024-25 CDS Payment that is To/From]:[Part of 2024-25 CDS Payment that is Extracurricular]])-Table2[[#This Row],[2024-25 CDS Payment]]</f>
        <v>0</v>
      </c>
      <c r="Z8" s="18"/>
      <c r="AA8" s="18"/>
      <c r="AB8" s="18"/>
      <c r="AC8"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0</v>
      </c>
      <c r="AD8" s="18">
        <v>0</v>
      </c>
      <c r="AE8" s="18">
        <f>ROUND(IF(Table2[[#This Row],[2025-26 BCTEA Approved]]-Table2[[#This Row],[2023-24 BCTEA To/from Carryover]]-Table2[[#This Row],[ex Repurposed to TO/FROM - FOR REF. DNU]]&gt;0,Table2[[#This Row],[2025-26 BCTEA Approved]]-Table2[[#This Row],[2023-24 BCTEA To/from Carryover]]-Table2[[#This Row],[ex Repurposed to TO/FROM - FOR REF. DNU]], "$0"),0)</f>
        <v>0</v>
      </c>
      <c r="AF8" s="19"/>
      <c r="AG8" s="19">
        <v>81</v>
      </c>
      <c r="AH8" s="18">
        <v>843</v>
      </c>
      <c r="AI8" s="18">
        <v>112</v>
      </c>
      <c r="AJ8" s="18">
        <v>1036</v>
      </c>
      <c r="AK8" s="18">
        <f>Table2[[#This Row],[2025-26 FN_SR]]*Table2[[#This Row],[Student Count as per 2022-23 Nominal Roll]]</f>
        <v>0</v>
      </c>
      <c r="AM8">
        <v>534</v>
      </c>
    </row>
    <row r="9" spans="1:39" x14ac:dyDescent="0.3">
      <c r="A9">
        <v>19</v>
      </c>
      <c r="B9" t="s">
        <v>122</v>
      </c>
      <c r="F9" s="21"/>
      <c r="G9" s="21"/>
      <c r="I9" s="16"/>
      <c r="J9" s="17">
        <v>235794</v>
      </c>
      <c r="K9" s="18">
        <v>15754724</v>
      </c>
      <c r="L9" s="18">
        <v>49847</v>
      </c>
      <c r="M9" s="18">
        <v>572611</v>
      </c>
      <c r="N9" s="18">
        <v>88000</v>
      </c>
      <c r="O9" s="17"/>
      <c r="P9" s="17"/>
      <c r="Q9" s="18">
        <f>Table2[[#This Row],[2023-24 BCTEA Extracurricular Carryover prior to repurposing (confimred amount)]]-(Table2[[#This Row],[2023-24 Carryover Extracurricular repurposed repurposed for to/from]]+Table2[[#This Row],[2023-24 Carryover Extracurricular repurposed repurposed for Extracurricular]])</f>
        <v>0</v>
      </c>
      <c r="R9" s="18"/>
      <c r="S9" s="18">
        <v>0</v>
      </c>
      <c r="T9" s="18">
        <f>Table2[[#This Row],[2025-26 BCTEA Approved]]-Table2[[#This Row],[2023-24 BCTEA To/from Carryover]]</f>
        <v>0</v>
      </c>
      <c r="U9" s="18"/>
      <c r="V9" s="18">
        <v>0</v>
      </c>
      <c r="W9" s="18">
        <f>Table2[[#This Row],[2024-25 CDS Payment]]-X9</f>
        <v>0</v>
      </c>
      <c r="X9" s="18">
        <f>Table2[[#This Row],[2024-25 EX Allocation]]-Table2[[#This Row],[2023-24 Carryover Extracurricular repurposed repurposed for Extracurricular]]</f>
        <v>0</v>
      </c>
      <c r="Y9" s="18">
        <f>SUM(Table2[[#This Row],[Part of 2024-25 CDS Payment that is To/From]:[Part of 2024-25 CDS Payment that is Extracurricular]])-Table2[[#This Row],[2024-25 CDS Payment]]</f>
        <v>0</v>
      </c>
      <c r="Z9" s="18"/>
      <c r="AA9" s="18"/>
      <c r="AB9" s="18"/>
      <c r="AC9"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0</v>
      </c>
      <c r="AD9" s="18">
        <v>0</v>
      </c>
      <c r="AE9" s="18">
        <f>ROUND(IF(Table2[[#This Row],[2025-26 BCTEA Approved]]-Table2[[#This Row],[2023-24 BCTEA To/from Carryover]]-Table2[[#This Row],[ex Repurposed to TO/FROM - FOR REF. DNU]]&gt;0,Table2[[#This Row],[2025-26 BCTEA Approved]]-Table2[[#This Row],[2023-24 BCTEA To/from Carryover]]-Table2[[#This Row],[ex Repurposed to TO/FROM - FOR REF. DNU]], "$0"),0)</f>
        <v>0</v>
      </c>
      <c r="AF9" s="19"/>
      <c r="AG9" s="19">
        <v>45</v>
      </c>
      <c r="AH9" s="18">
        <v>518</v>
      </c>
      <c r="AI9" s="18">
        <v>80</v>
      </c>
      <c r="AJ9" s="18">
        <v>643</v>
      </c>
      <c r="AK9" s="18">
        <f>Table2[[#This Row],[2025-26 FN_SR]]*Table2[[#This Row],[Student Count as per 2022-23 Nominal Roll]]</f>
        <v>0</v>
      </c>
      <c r="AM9">
        <v>535</v>
      </c>
    </row>
    <row r="10" spans="1:39" x14ac:dyDescent="0.3">
      <c r="A10">
        <v>20</v>
      </c>
      <c r="B10" t="s">
        <v>123</v>
      </c>
      <c r="F10" s="21"/>
      <c r="G10" s="21"/>
      <c r="I10" s="16"/>
      <c r="J10" s="17">
        <v>1503189</v>
      </c>
      <c r="K10" s="18">
        <v>52902276</v>
      </c>
      <c r="L10" s="18">
        <v>242977</v>
      </c>
      <c r="M10" s="18">
        <v>1883134</v>
      </c>
      <c r="N10" s="18">
        <v>263000</v>
      </c>
      <c r="O10" s="17"/>
      <c r="P10" s="17"/>
      <c r="Q10" s="18">
        <f>Table2[[#This Row],[2023-24 BCTEA Extracurricular Carryover prior to repurposing (confimred amount)]]-(Table2[[#This Row],[2023-24 Carryover Extracurricular repurposed repurposed for to/from]]+Table2[[#This Row],[2023-24 Carryover Extracurricular repurposed repurposed for Extracurricular]])</f>
        <v>0</v>
      </c>
      <c r="R10" s="18"/>
      <c r="S10" s="18">
        <v>0</v>
      </c>
      <c r="T10" s="18">
        <f>Table2[[#This Row],[2025-26 BCTEA Approved]]-Table2[[#This Row],[2023-24 BCTEA To/from Carryover]]</f>
        <v>0</v>
      </c>
      <c r="U10" s="18"/>
      <c r="V10" s="18">
        <v>0</v>
      </c>
      <c r="W10" s="18">
        <f>Table2[[#This Row],[2024-25 CDS Payment]]-X10</f>
        <v>0</v>
      </c>
      <c r="X10" s="18">
        <f>Table2[[#This Row],[2024-25 EX Allocation]]-Table2[[#This Row],[2023-24 Carryover Extracurricular repurposed repurposed for Extracurricular]]</f>
        <v>0</v>
      </c>
      <c r="Y10" s="18">
        <f>SUM(Table2[[#This Row],[Part of 2024-25 CDS Payment that is To/From]:[Part of 2024-25 CDS Payment that is Extracurricular]])-Table2[[#This Row],[2024-25 CDS Payment]]</f>
        <v>0</v>
      </c>
      <c r="Z10" s="18"/>
      <c r="AA10" s="18"/>
      <c r="AB10" s="18"/>
      <c r="AC10"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0</v>
      </c>
      <c r="AD10" s="18">
        <v>0</v>
      </c>
      <c r="AE10" s="18">
        <f>ROUND(IF(Table2[[#This Row],[2025-26 BCTEA Approved]]-Table2[[#This Row],[2023-24 BCTEA To/from Carryover]]-Table2[[#This Row],[ex Repurposed to TO/FROM - FOR REF. DNU]]&gt;0,Table2[[#This Row],[2025-26 BCTEA Approved]]-Table2[[#This Row],[2023-24 BCTEA To/from Carryover]]-Table2[[#This Row],[ex Repurposed to TO/FROM - FOR REF. DNU]], "$0"),0)</f>
        <v>0</v>
      </c>
      <c r="AF10" s="19"/>
      <c r="AG10" s="19">
        <v>58</v>
      </c>
      <c r="AH10" s="18">
        <v>453</v>
      </c>
      <c r="AI10" s="18">
        <v>63</v>
      </c>
      <c r="AJ10" s="18">
        <v>574</v>
      </c>
      <c r="AK10" s="18">
        <f>Table2[[#This Row],[2025-26 FN_SR]]*Table2[[#This Row],[Student Count as per 2022-23 Nominal Roll]]</f>
        <v>0</v>
      </c>
      <c r="AM10">
        <v>536</v>
      </c>
    </row>
    <row r="11" spans="1:39" x14ac:dyDescent="0.3">
      <c r="A11">
        <v>22</v>
      </c>
      <c r="B11" t="s">
        <v>124</v>
      </c>
      <c r="C11" s="30">
        <v>616</v>
      </c>
      <c r="D11" s="7" t="s">
        <v>183</v>
      </c>
      <c r="F11" s="15">
        <v>2500</v>
      </c>
      <c r="G11" s="15">
        <v>97</v>
      </c>
      <c r="I11" s="16">
        <v>237646</v>
      </c>
      <c r="J11" s="17">
        <v>2459879</v>
      </c>
      <c r="K11" s="18">
        <v>110735786</v>
      </c>
      <c r="L11" s="18">
        <v>361094</v>
      </c>
      <c r="M11" s="18">
        <v>2344529</v>
      </c>
      <c r="N11" s="18">
        <v>601000</v>
      </c>
      <c r="O11" s="17"/>
      <c r="P11" s="17">
        <v>0</v>
      </c>
      <c r="Q11" s="18">
        <f>Table2[[#This Row],[2023-24 BCTEA Extracurricular Carryover prior to repurposing (confimred amount)]]-(Table2[[#This Row],[2023-24 Carryover Extracurricular repurposed repurposed for to/from]]+Table2[[#This Row],[2023-24 Carryover Extracurricular repurposed repurposed for Extracurricular]])</f>
        <v>16938</v>
      </c>
      <c r="R11" s="18"/>
      <c r="S11" s="18">
        <v>139092</v>
      </c>
      <c r="T11" s="18">
        <f>Table2[[#This Row],[2025-26 BCTEA Approved]]-Table2[[#This Row],[2023-24 BCTEA To/from Carryover]]</f>
        <v>139092</v>
      </c>
      <c r="U11" s="18">
        <v>15997</v>
      </c>
      <c r="V11" s="18">
        <v>125005</v>
      </c>
      <c r="W11" s="18">
        <f>Table2[[#This Row],[2024-25 CDS Payment]]-X11</f>
        <v>109008</v>
      </c>
      <c r="X11" s="18">
        <f>Table2[[#This Row],[2024-25 EX Allocation]]-Table2[[#This Row],[2023-24 Carryover Extracurricular repurposed repurposed for Extracurricular]]</f>
        <v>15997</v>
      </c>
      <c r="Y11" s="18">
        <f>SUM(Table2[[#This Row],[Part of 2024-25 CDS Payment that is To/From]:[Part of 2024-25 CDS Payment that is Extracurricular]])-Table2[[#This Row],[2024-25 CDS Payment]]</f>
        <v>0</v>
      </c>
      <c r="Z11" s="18">
        <v>16938</v>
      </c>
      <c r="AA11" s="18"/>
      <c r="AB11" s="18"/>
      <c r="AC11"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32935</v>
      </c>
      <c r="AD11" s="18">
        <v>0</v>
      </c>
      <c r="AE11" s="18">
        <f>ROUND(IF(Table2[[#This Row],[2025-26 BCTEA Approved]]-Table2[[#This Row],[2023-24 BCTEA To/from Carryover]]-Table2[[#This Row],[ex Repurposed to TO/FROM - FOR REF. DNU]]&gt;0,Table2[[#This Row],[2025-26 BCTEA Approved]]-Table2[[#This Row],[2023-24 BCTEA To/from Carryover]]-Table2[[#This Row],[ex Repurposed to TO/FROM - FOR REF. DNU]], "$0"),0)</f>
        <v>139092</v>
      </c>
      <c r="AF11" s="19">
        <v>109</v>
      </c>
      <c r="AG11" s="19">
        <v>41</v>
      </c>
      <c r="AH11" s="18">
        <v>266</v>
      </c>
      <c r="AI11" s="18">
        <v>68</v>
      </c>
      <c r="AJ11" s="18">
        <v>375</v>
      </c>
      <c r="AK11" s="18">
        <f>Table2[[#This Row],[2025-26 FN_SR]]*Table2[[#This Row],[Student Count as per 2022-23 Nominal Roll]]</f>
        <v>40875</v>
      </c>
      <c r="AM11">
        <v>537</v>
      </c>
    </row>
    <row r="12" spans="1:39" x14ac:dyDescent="0.3">
      <c r="A12">
        <v>22</v>
      </c>
      <c r="B12" t="s">
        <v>124</v>
      </c>
      <c r="C12" s="30">
        <v>542</v>
      </c>
      <c r="D12" s="7" t="s">
        <v>184</v>
      </c>
      <c r="F12" s="15">
        <v>2500</v>
      </c>
      <c r="G12" s="15">
        <v>97</v>
      </c>
      <c r="I12" s="16">
        <v>237646</v>
      </c>
      <c r="J12" s="17">
        <v>2459879</v>
      </c>
      <c r="K12" s="18">
        <v>110735786</v>
      </c>
      <c r="L12" s="18">
        <v>361094</v>
      </c>
      <c r="M12" s="18">
        <v>2344529</v>
      </c>
      <c r="N12" s="18">
        <v>601000</v>
      </c>
      <c r="O12" s="17"/>
      <c r="P12" s="17">
        <v>0</v>
      </c>
      <c r="Q12" s="18">
        <f>Table2[[#This Row],[2023-24 BCTEA Extracurricular Carryover prior to repurposing (confimred amount)]]-(Table2[[#This Row],[2023-24 Carryover Extracurricular repurposed repurposed for to/from]]+Table2[[#This Row],[2023-24 Carryover Extracurricular repurposed repurposed for Extracurricular]])</f>
        <v>16938</v>
      </c>
      <c r="R12" s="18"/>
      <c r="S12" s="18">
        <v>139092</v>
      </c>
      <c r="T12" s="18">
        <f>Table2[[#This Row],[2025-26 BCTEA Approved]]-Table2[[#This Row],[2023-24 BCTEA To/from Carryover]]</f>
        <v>139092</v>
      </c>
      <c r="U12" s="18">
        <v>15997</v>
      </c>
      <c r="V12" s="18">
        <v>125005</v>
      </c>
      <c r="W12" s="18">
        <f>Table2[[#This Row],[2024-25 CDS Payment]]-X12</f>
        <v>109008</v>
      </c>
      <c r="X12" s="18">
        <f>Table2[[#This Row],[2024-25 EX Allocation]]-Table2[[#This Row],[2023-24 Carryover Extracurricular repurposed repurposed for Extracurricular]]</f>
        <v>15997</v>
      </c>
      <c r="Y12" s="18">
        <f>SUM(Table2[[#This Row],[Part of 2024-25 CDS Payment that is To/From]:[Part of 2024-25 CDS Payment that is Extracurricular]])-Table2[[#This Row],[2024-25 CDS Payment]]</f>
        <v>0</v>
      </c>
      <c r="Z12" s="18">
        <v>16938</v>
      </c>
      <c r="AA12" s="18"/>
      <c r="AB12" s="18"/>
      <c r="AC12"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32935</v>
      </c>
      <c r="AD12" s="18">
        <v>0</v>
      </c>
      <c r="AE12" s="18">
        <f>ROUND(IF(Table2[[#This Row],[2025-26 BCTEA Approved]]-Table2[[#This Row],[2023-24 BCTEA To/from Carryover]]-Table2[[#This Row],[ex Repurposed to TO/FROM - FOR REF. DNU]]&gt;0,Table2[[#This Row],[2025-26 BCTEA Approved]]-Table2[[#This Row],[2023-24 BCTEA To/from Carryover]]-Table2[[#This Row],[ex Repurposed to TO/FROM - FOR REF. DNU]], "$0"),0)</f>
        <v>139092</v>
      </c>
      <c r="AF12" s="19">
        <v>109</v>
      </c>
      <c r="AG12" s="19">
        <v>41</v>
      </c>
      <c r="AH12" s="18">
        <v>266</v>
      </c>
      <c r="AI12" s="18">
        <v>68</v>
      </c>
      <c r="AJ12" s="18">
        <v>375</v>
      </c>
      <c r="AK12" s="18">
        <f>Table2[[#This Row],[2025-26 FN_SR]]*Table2[[#This Row],[Student Count as per 2022-23 Nominal Roll]]</f>
        <v>40875</v>
      </c>
      <c r="AM12">
        <v>538</v>
      </c>
    </row>
    <row r="13" spans="1:39" x14ac:dyDescent="0.3">
      <c r="A13">
        <v>23</v>
      </c>
      <c r="B13" t="s">
        <v>125</v>
      </c>
      <c r="C13" s="30">
        <v>712</v>
      </c>
      <c r="D13" s="7" t="s">
        <v>185</v>
      </c>
      <c r="F13" s="15">
        <v>5157</v>
      </c>
      <c r="G13" s="15">
        <v>4</v>
      </c>
      <c r="I13" s="16">
        <v>5413</v>
      </c>
      <c r="J13" s="17">
        <v>5892399</v>
      </c>
      <c r="K13" s="18">
        <v>290752389</v>
      </c>
      <c r="L13" s="18">
        <v>600000</v>
      </c>
      <c r="M13" s="18">
        <v>3890108</v>
      </c>
      <c r="N13" s="18">
        <v>1627000</v>
      </c>
      <c r="O13" s="17"/>
      <c r="P13" s="17">
        <v>0</v>
      </c>
      <c r="Q13" s="18">
        <f>Table2[[#This Row],[2023-24 BCTEA Extracurricular Carryover prior to repurposing (confimred amount)]]-(Table2[[#This Row],[2023-24 Carryover Extracurricular repurposed repurposed for to/from]]+Table2[[#This Row],[2023-24 Carryover Extracurricular repurposed repurposed for Extracurricular]])</f>
        <v>3731</v>
      </c>
      <c r="R13" s="18"/>
      <c r="S13" s="18">
        <v>7366</v>
      </c>
      <c r="T13" s="18">
        <f>Table2[[#This Row],[2025-26 BCTEA Approved]]-Table2[[#This Row],[2023-24 BCTEA To/from Carryover]]</f>
        <v>7366</v>
      </c>
      <c r="U13" s="18">
        <v>1911</v>
      </c>
      <c r="V13" s="18">
        <v>0</v>
      </c>
      <c r="W13" s="18">
        <f>Table2[[#This Row],[2024-25 CDS Payment]]-X13</f>
        <v>0</v>
      </c>
      <c r="X13" s="18">
        <f>Table2[[#This Row],[2024-25 EX Allocation]]-Table2[[#This Row],[2023-24 Carryover Extracurricular repurposed repurposed for Extracurricular]]</f>
        <v>0</v>
      </c>
      <c r="Y13" s="18">
        <f>SUM(Table2[[#This Row],[Part of 2024-25 CDS Payment that is To/From]:[Part of 2024-25 CDS Payment that is Extracurricular]])-Table2[[#This Row],[2024-25 CDS Payment]]</f>
        <v>0</v>
      </c>
      <c r="Z13" s="18">
        <v>5642</v>
      </c>
      <c r="AA13" s="18"/>
      <c r="AB13" s="18">
        <v>1911</v>
      </c>
      <c r="AC13"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5642</v>
      </c>
      <c r="AD13" s="18">
        <v>0</v>
      </c>
      <c r="AE13" s="18">
        <f>ROUND(IF(Table2[[#This Row],[2025-26 BCTEA Approved]]-Table2[[#This Row],[2023-24 BCTEA To/from Carryover]]-Table2[[#This Row],[ex Repurposed to TO/FROM - FOR REF. DNU]]&gt;0,Table2[[#This Row],[2025-26 BCTEA Approved]]-Table2[[#This Row],[2023-24 BCTEA To/from Carryover]]-Table2[[#This Row],[ex Repurposed to TO/FROM - FOR REF. DNU]], "$0"),0)</f>
        <v>7366</v>
      </c>
      <c r="AF13" s="19">
        <v>13</v>
      </c>
      <c r="AG13" s="19">
        <v>24</v>
      </c>
      <c r="AH13" s="18">
        <v>157</v>
      </c>
      <c r="AI13" s="18">
        <v>66</v>
      </c>
      <c r="AJ13" s="18">
        <v>247</v>
      </c>
      <c r="AK13" s="18">
        <f>Table2[[#This Row],[2025-26 FN_SR]]*Table2[[#This Row],[Student Count as per 2022-23 Nominal Roll]]</f>
        <v>3211</v>
      </c>
      <c r="AM13">
        <v>539</v>
      </c>
    </row>
    <row r="14" spans="1:39" x14ac:dyDescent="0.3">
      <c r="A14">
        <v>23</v>
      </c>
      <c r="B14" t="s">
        <v>125</v>
      </c>
      <c r="C14" s="30">
        <v>717</v>
      </c>
      <c r="D14" s="7" t="s">
        <v>186</v>
      </c>
      <c r="F14" s="15">
        <v>5157</v>
      </c>
      <c r="G14" s="15">
        <v>4</v>
      </c>
      <c r="I14" s="16">
        <v>5413</v>
      </c>
      <c r="J14" s="17">
        <v>5892399</v>
      </c>
      <c r="K14" s="18">
        <v>290752389</v>
      </c>
      <c r="L14" s="18">
        <v>600000</v>
      </c>
      <c r="M14" s="18">
        <v>3890108</v>
      </c>
      <c r="N14" s="18">
        <v>1627000</v>
      </c>
      <c r="O14" s="17"/>
      <c r="P14" s="17">
        <v>0</v>
      </c>
      <c r="Q14" s="18">
        <f>Table2[[#This Row],[2023-24 BCTEA Extracurricular Carryover prior to repurposing (confimred amount)]]-(Table2[[#This Row],[2023-24 Carryover Extracurricular repurposed repurposed for to/from]]+Table2[[#This Row],[2023-24 Carryover Extracurricular repurposed repurposed for Extracurricular]])</f>
        <v>3731</v>
      </c>
      <c r="R14" s="18"/>
      <c r="S14" s="18">
        <v>7366</v>
      </c>
      <c r="T14" s="18">
        <f>Table2[[#This Row],[2025-26 BCTEA Approved]]-Table2[[#This Row],[2023-24 BCTEA To/from Carryover]]</f>
        <v>7366</v>
      </c>
      <c r="U14" s="18">
        <v>1911</v>
      </c>
      <c r="V14" s="18">
        <v>0</v>
      </c>
      <c r="W14" s="18">
        <f>Table2[[#This Row],[2024-25 CDS Payment]]-X14</f>
        <v>0</v>
      </c>
      <c r="X14" s="18">
        <f>Table2[[#This Row],[2024-25 EX Allocation]]-Table2[[#This Row],[2023-24 Carryover Extracurricular repurposed repurposed for Extracurricular]]</f>
        <v>0</v>
      </c>
      <c r="Y14" s="18">
        <f>SUM(Table2[[#This Row],[Part of 2024-25 CDS Payment that is To/From]:[Part of 2024-25 CDS Payment that is Extracurricular]])-Table2[[#This Row],[2024-25 CDS Payment]]</f>
        <v>0</v>
      </c>
      <c r="Z14" s="18">
        <v>5642</v>
      </c>
      <c r="AA14" s="18"/>
      <c r="AB14" s="18">
        <v>1911</v>
      </c>
      <c r="AC14"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5642</v>
      </c>
      <c r="AD14" s="18">
        <v>0</v>
      </c>
      <c r="AE14" s="18">
        <f>ROUND(IF(Table2[[#This Row],[2025-26 BCTEA Approved]]-Table2[[#This Row],[2023-24 BCTEA To/from Carryover]]-Table2[[#This Row],[ex Repurposed to TO/FROM - FOR REF. DNU]]&gt;0,Table2[[#This Row],[2025-26 BCTEA Approved]]-Table2[[#This Row],[2023-24 BCTEA To/from Carryover]]-Table2[[#This Row],[ex Repurposed to TO/FROM - FOR REF. DNU]], "$0"),0)</f>
        <v>7366</v>
      </c>
      <c r="AF14" s="19">
        <v>13</v>
      </c>
      <c r="AG14" s="19">
        <v>24</v>
      </c>
      <c r="AH14" s="18">
        <v>157</v>
      </c>
      <c r="AI14" s="18">
        <v>66</v>
      </c>
      <c r="AJ14" s="18">
        <v>247</v>
      </c>
      <c r="AK14" s="18">
        <f>Table2[[#This Row],[2025-26 FN_SR]]*Table2[[#This Row],[Student Count as per 2022-23 Nominal Roll]]</f>
        <v>3211</v>
      </c>
      <c r="AM14">
        <v>541</v>
      </c>
    </row>
    <row r="15" spans="1:39" x14ac:dyDescent="0.3">
      <c r="A15">
        <v>23</v>
      </c>
      <c r="B15" t="s">
        <v>125</v>
      </c>
      <c r="C15" s="30">
        <v>616</v>
      </c>
      <c r="D15" s="7" t="s">
        <v>183</v>
      </c>
      <c r="F15" s="15">
        <v>5157</v>
      </c>
      <c r="G15" s="15">
        <v>4</v>
      </c>
      <c r="I15" s="16">
        <v>5413</v>
      </c>
      <c r="J15" s="17">
        <v>5892399</v>
      </c>
      <c r="K15" s="18">
        <v>290752389</v>
      </c>
      <c r="L15" s="18">
        <v>600000</v>
      </c>
      <c r="M15" s="18">
        <v>3890108</v>
      </c>
      <c r="N15" s="18">
        <v>1627000</v>
      </c>
      <c r="O15" s="17"/>
      <c r="P15" s="17">
        <v>0</v>
      </c>
      <c r="Q15" s="18">
        <f>Table2[[#This Row],[2023-24 BCTEA Extracurricular Carryover prior to repurposing (confimred amount)]]-(Table2[[#This Row],[2023-24 Carryover Extracurricular repurposed repurposed for to/from]]+Table2[[#This Row],[2023-24 Carryover Extracurricular repurposed repurposed for Extracurricular]])</f>
        <v>3731</v>
      </c>
      <c r="R15" s="18"/>
      <c r="S15" s="18">
        <v>7366</v>
      </c>
      <c r="T15" s="18">
        <f>Table2[[#This Row],[2025-26 BCTEA Approved]]-Table2[[#This Row],[2023-24 BCTEA To/from Carryover]]</f>
        <v>7366</v>
      </c>
      <c r="U15" s="18">
        <v>1911</v>
      </c>
      <c r="V15" s="18">
        <v>0</v>
      </c>
      <c r="W15" s="18">
        <f>Table2[[#This Row],[2024-25 CDS Payment]]-X15</f>
        <v>0</v>
      </c>
      <c r="X15" s="18">
        <f>Table2[[#This Row],[2024-25 EX Allocation]]-Table2[[#This Row],[2023-24 Carryover Extracurricular repurposed repurposed for Extracurricular]]</f>
        <v>0</v>
      </c>
      <c r="Y15" s="18">
        <f>SUM(Table2[[#This Row],[Part of 2024-25 CDS Payment that is To/From]:[Part of 2024-25 CDS Payment that is Extracurricular]])-Table2[[#This Row],[2024-25 CDS Payment]]</f>
        <v>0</v>
      </c>
      <c r="Z15" s="18">
        <v>5642</v>
      </c>
      <c r="AA15" s="18"/>
      <c r="AB15" s="18">
        <v>1911</v>
      </c>
      <c r="AC15"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5642</v>
      </c>
      <c r="AD15" s="18">
        <v>0</v>
      </c>
      <c r="AE15" s="18">
        <f>ROUND(IF(Table2[[#This Row],[2025-26 BCTEA Approved]]-Table2[[#This Row],[2023-24 BCTEA To/from Carryover]]-Table2[[#This Row],[ex Repurposed to TO/FROM - FOR REF. DNU]]&gt;0,Table2[[#This Row],[2025-26 BCTEA Approved]]-Table2[[#This Row],[2023-24 BCTEA To/from Carryover]]-Table2[[#This Row],[ex Repurposed to TO/FROM - FOR REF. DNU]], "$0"),0)</f>
        <v>7366</v>
      </c>
      <c r="AF15" s="19">
        <v>13</v>
      </c>
      <c r="AG15" s="19">
        <v>24</v>
      </c>
      <c r="AH15" s="18">
        <v>157</v>
      </c>
      <c r="AI15" s="18">
        <v>66</v>
      </c>
      <c r="AJ15" s="18">
        <v>247</v>
      </c>
      <c r="AK15" s="18">
        <f>Table2[[#This Row],[2025-26 FN_SR]]*Table2[[#This Row],[Student Count as per 2022-23 Nominal Roll]]</f>
        <v>3211</v>
      </c>
      <c r="AM15">
        <v>542</v>
      </c>
    </row>
    <row r="16" spans="1:39" x14ac:dyDescent="0.3">
      <c r="A16">
        <v>23</v>
      </c>
      <c r="B16" t="s">
        <v>125</v>
      </c>
      <c r="C16" s="30">
        <v>608</v>
      </c>
      <c r="D16" s="7" t="s">
        <v>187</v>
      </c>
      <c r="F16" s="15">
        <v>5157</v>
      </c>
      <c r="G16" s="15">
        <v>4</v>
      </c>
      <c r="I16" s="16">
        <v>5413</v>
      </c>
      <c r="J16" s="17">
        <v>5892399</v>
      </c>
      <c r="K16" s="18">
        <v>290752389</v>
      </c>
      <c r="L16" s="18">
        <v>600000</v>
      </c>
      <c r="M16" s="18">
        <v>3890108</v>
      </c>
      <c r="N16" s="18">
        <v>1627000</v>
      </c>
      <c r="O16" s="17"/>
      <c r="P16" s="17">
        <v>0</v>
      </c>
      <c r="Q16" s="18">
        <f>Table2[[#This Row],[2023-24 BCTEA Extracurricular Carryover prior to repurposing (confimred amount)]]-(Table2[[#This Row],[2023-24 Carryover Extracurricular repurposed repurposed for to/from]]+Table2[[#This Row],[2023-24 Carryover Extracurricular repurposed repurposed for Extracurricular]])</f>
        <v>3731</v>
      </c>
      <c r="R16" s="18"/>
      <c r="S16" s="18">
        <v>7366</v>
      </c>
      <c r="T16" s="18">
        <f>Table2[[#This Row],[2025-26 BCTEA Approved]]-Table2[[#This Row],[2023-24 BCTEA To/from Carryover]]</f>
        <v>7366</v>
      </c>
      <c r="U16" s="18">
        <v>1911</v>
      </c>
      <c r="V16" s="18">
        <v>0</v>
      </c>
      <c r="W16" s="18">
        <f>Table2[[#This Row],[2024-25 CDS Payment]]-X16</f>
        <v>0</v>
      </c>
      <c r="X16" s="18">
        <f>Table2[[#This Row],[2024-25 EX Allocation]]-Table2[[#This Row],[2023-24 Carryover Extracurricular repurposed repurposed for Extracurricular]]</f>
        <v>0</v>
      </c>
      <c r="Y16" s="18">
        <f>SUM(Table2[[#This Row],[Part of 2024-25 CDS Payment that is To/From]:[Part of 2024-25 CDS Payment that is Extracurricular]])-Table2[[#This Row],[2024-25 CDS Payment]]</f>
        <v>0</v>
      </c>
      <c r="Z16" s="18">
        <v>5642</v>
      </c>
      <c r="AA16" s="18"/>
      <c r="AB16" s="18">
        <v>1911</v>
      </c>
      <c r="AC16"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5642</v>
      </c>
      <c r="AD16" s="18">
        <v>0</v>
      </c>
      <c r="AE16" s="18">
        <f>ROUND(IF(Table2[[#This Row],[2025-26 BCTEA Approved]]-Table2[[#This Row],[2023-24 BCTEA To/from Carryover]]-Table2[[#This Row],[ex Repurposed to TO/FROM - FOR REF. DNU]]&gt;0,Table2[[#This Row],[2025-26 BCTEA Approved]]-Table2[[#This Row],[2023-24 BCTEA To/from Carryover]]-Table2[[#This Row],[ex Repurposed to TO/FROM - FOR REF. DNU]], "$0"),0)</f>
        <v>7366</v>
      </c>
      <c r="AF16" s="19">
        <v>13</v>
      </c>
      <c r="AG16" s="19">
        <v>24</v>
      </c>
      <c r="AH16" s="18">
        <v>157</v>
      </c>
      <c r="AI16" s="18">
        <v>66</v>
      </c>
      <c r="AJ16" s="18">
        <v>247</v>
      </c>
      <c r="AK16" s="18">
        <f>Table2[[#This Row],[2025-26 FN_SR]]*Table2[[#This Row],[Student Count as per 2022-23 Nominal Roll]]</f>
        <v>3211</v>
      </c>
      <c r="AM16">
        <v>543</v>
      </c>
    </row>
    <row r="17" spans="1:39" x14ac:dyDescent="0.3">
      <c r="A17">
        <v>27</v>
      </c>
      <c r="B17" t="s">
        <v>126</v>
      </c>
      <c r="C17" s="30">
        <v>713</v>
      </c>
      <c r="D17" s="7" t="s">
        <v>188</v>
      </c>
      <c r="F17" s="15">
        <v>3065</v>
      </c>
      <c r="G17" s="15">
        <v>318</v>
      </c>
      <c r="I17" s="16">
        <v>437601</v>
      </c>
      <c r="J17" s="17">
        <v>4847764</v>
      </c>
      <c r="K17" s="18">
        <v>61871530</v>
      </c>
      <c r="L17" s="18">
        <v>739024</v>
      </c>
      <c r="M17" s="18">
        <v>4721989</v>
      </c>
      <c r="N17" s="18">
        <v>274000</v>
      </c>
      <c r="O17" s="17"/>
      <c r="P17" s="17">
        <v>3540</v>
      </c>
      <c r="Q17" s="18">
        <f>Table2[[#This Row],[2023-24 BCTEA Extracurricular Carryover prior to repurposing (confimred amount)]]-(Table2[[#This Row],[2023-24 Carryover Extracurricular repurposed repurposed for to/from]]+Table2[[#This Row],[2023-24 Carryover Extracurricular repurposed repurposed for Extracurricular]])</f>
        <v>56112</v>
      </c>
      <c r="R17" s="18"/>
      <c r="S17" s="18">
        <v>152304</v>
      </c>
      <c r="T17" s="18">
        <f>Table2[[#This Row],[2025-26 BCTEA Approved]]-Table2[[#This Row],[2023-24 BCTEA To/from Carryover]]</f>
        <v>148764</v>
      </c>
      <c r="U17" s="18">
        <v>45197</v>
      </c>
      <c r="V17" s="18">
        <v>88665</v>
      </c>
      <c r="W17" s="18">
        <f>Table2[[#This Row],[2024-25 CDS Payment]]-X17</f>
        <v>43468</v>
      </c>
      <c r="X17" s="18">
        <f>Table2[[#This Row],[2024-25 EX Allocation]]-Table2[[#This Row],[2023-24 Carryover Extracurricular repurposed repurposed for Extracurricular]]</f>
        <v>45197</v>
      </c>
      <c r="Y17" s="18">
        <f>SUM(Table2[[#This Row],[Part of 2024-25 CDS Payment that is To/From]:[Part of 2024-25 CDS Payment that is Extracurricular]])-Table2[[#This Row],[2024-25 CDS Payment]]</f>
        <v>0</v>
      </c>
      <c r="Z17" s="18">
        <v>102022</v>
      </c>
      <c r="AA17" s="18">
        <v>45910</v>
      </c>
      <c r="AB17" s="18"/>
      <c r="AC17"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101309</v>
      </c>
      <c r="AD17" s="18">
        <v>0</v>
      </c>
      <c r="AE17" s="18">
        <f>ROUND(IF(Table2[[#This Row],[2025-26 BCTEA Approved]]-Table2[[#This Row],[2023-24 BCTEA To/from Carryover]]-Table2[[#This Row],[ex Repurposed to TO/FROM - FOR REF. DNU]]&gt;0,Table2[[#This Row],[2025-26 BCTEA Approved]]-Table2[[#This Row],[2023-24 BCTEA To/from Carryover]]-Table2[[#This Row],[ex Repurposed to TO/FROM - FOR REF. DNU]], "$0"),0)</f>
        <v>148764</v>
      </c>
      <c r="AF17" s="19">
        <v>308</v>
      </c>
      <c r="AG17" s="19">
        <v>169</v>
      </c>
      <c r="AH17" s="18">
        <v>1080</v>
      </c>
      <c r="AI17" s="18">
        <v>63</v>
      </c>
      <c r="AJ17" s="18">
        <v>1312</v>
      </c>
      <c r="AK17" s="18">
        <f>Table2[[#This Row],[2025-26 FN_SR]]*Table2[[#This Row],[Student Count as per 2022-23 Nominal Roll]]</f>
        <v>404096</v>
      </c>
      <c r="AM17">
        <v>544</v>
      </c>
    </row>
    <row r="18" spans="1:39" x14ac:dyDescent="0.3">
      <c r="A18">
        <v>27</v>
      </c>
      <c r="B18" t="s">
        <v>126</v>
      </c>
      <c r="C18" s="30">
        <v>711</v>
      </c>
      <c r="D18" s="7" t="s">
        <v>189</v>
      </c>
      <c r="F18" s="15">
        <v>3065</v>
      </c>
      <c r="G18" s="15">
        <v>318</v>
      </c>
      <c r="I18" s="16">
        <v>437601</v>
      </c>
      <c r="J18" s="17">
        <v>4847764</v>
      </c>
      <c r="K18" s="18">
        <v>61871530</v>
      </c>
      <c r="L18" s="18">
        <v>739024</v>
      </c>
      <c r="M18" s="18">
        <v>4721989</v>
      </c>
      <c r="N18" s="18">
        <v>274000</v>
      </c>
      <c r="O18" s="17"/>
      <c r="P18" s="17">
        <v>3540</v>
      </c>
      <c r="Q18" s="18">
        <f>Table2[[#This Row],[2023-24 BCTEA Extracurricular Carryover prior to repurposing (confimred amount)]]-(Table2[[#This Row],[2023-24 Carryover Extracurricular repurposed repurposed for to/from]]+Table2[[#This Row],[2023-24 Carryover Extracurricular repurposed repurposed for Extracurricular]])</f>
        <v>56112</v>
      </c>
      <c r="R18" s="18"/>
      <c r="S18" s="18">
        <v>152304</v>
      </c>
      <c r="T18" s="18">
        <f>Table2[[#This Row],[2025-26 BCTEA Approved]]-Table2[[#This Row],[2023-24 BCTEA To/from Carryover]]</f>
        <v>148764</v>
      </c>
      <c r="U18" s="18">
        <v>45197</v>
      </c>
      <c r="V18" s="18">
        <v>88665</v>
      </c>
      <c r="W18" s="18">
        <f>Table2[[#This Row],[2024-25 CDS Payment]]-X18</f>
        <v>43468</v>
      </c>
      <c r="X18" s="18">
        <f>Table2[[#This Row],[2024-25 EX Allocation]]-Table2[[#This Row],[2023-24 Carryover Extracurricular repurposed repurposed for Extracurricular]]</f>
        <v>45197</v>
      </c>
      <c r="Y18" s="18">
        <f>SUM(Table2[[#This Row],[Part of 2024-25 CDS Payment that is To/From]:[Part of 2024-25 CDS Payment that is Extracurricular]])-Table2[[#This Row],[2024-25 CDS Payment]]</f>
        <v>0</v>
      </c>
      <c r="Z18" s="18">
        <v>102022</v>
      </c>
      <c r="AA18" s="18">
        <v>45910</v>
      </c>
      <c r="AB18" s="18"/>
      <c r="AC18"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101309</v>
      </c>
      <c r="AD18" s="18">
        <v>0</v>
      </c>
      <c r="AE18" s="18">
        <f>ROUND(IF(Table2[[#This Row],[2025-26 BCTEA Approved]]-Table2[[#This Row],[2023-24 BCTEA To/from Carryover]]-Table2[[#This Row],[ex Repurposed to TO/FROM - FOR REF. DNU]]&gt;0,Table2[[#This Row],[2025-26 BCTEA Approved]]-Table2[[#This Row],[2023-24 BCTEA To/from Carryover]]-Table2[[#This Row],[ex Repurposed to TO/FROM - FOR REF. DNU]], "$0"),0)</f>
        <v>148764</v>
      </c>
      <c r="AF18" s="19">
        <v>308</v>
      </c>
      <c r="AG18" s="19">
        <v>169</v>
      </c>
      <c r="AH18" s="18">
        <v>1080</v>
      </c>
      <c r="AI18" s="18">
        <v>63</v>
      </c>
      <c r="AJ18" s="18">
        <v>1312</v>
      </c>
      <c r="AK18" s="18">
        <f>Table2[[#This Row],[2025-26 FN_SR]]*Table2[[#This Row],[Student Count as per 2022-23 Nominal Roll]]</f>
        <v>404096</v>
      </c>
      <c r="AM18">
        <v>545</v>
      </c>
    </row>
    <row r="19" spans="1:39" x14ac:dyDescent="0.3">
      <c r="A19">
        <v>27</v>
      </c>
      <c r="B19" t="s">
        <v>126</v>
      </c>
      <c r="C19" s="30">
        <v>716</v>
      </c>
      <c r="D19" s="7" t="s">
        <v>190</v>
      </c>
      <c r="F19" s="15">
        <v>3065</v>
      </c>
      <c r="G19" s="15">
        <v>318</v>
      </c>
      <c r="I19" s="16">
        <v>437601</v>
      </c>
      <c r="J19" s="17">
        <v>4847764</v>
      </c>
      <c r="K19" s="18">
        <v>61871530</v>
      </c>
      <c r="L19" s="18">
        <v>739024</v>
      </c>
      <c r="M19" s="18">
        <v>4721989</v>
      </c>
      <c r="N19" s="18">
        <v>274000</v>
      </c>
      <c r="O19" s="17"/>
      <c r="P19" s="17">
        <v>3540</v>
      </c>
      <c r="Q19" s="18">
        <f>Table2[[#This Row],[2023-24 BCTEA Extracurricular Carryover prior to repurposing (confimred amount)]]-(Table2[[#This Row],[2023-24 Carryover Extracurricular repurposed repurposed for to/from]]+Table2[[#This Row],[2023-24 Carryover Extracurricular repurposed repurposed for Extracurricular]])</f>
        <v>56112</v>
      </c>
      <c r="R19" s="18"/>
      <c r="S19" s="18">
        <v>152304</v>
      </c>
      <c r="T19" s="18">
        <f>Table2[[#This Row],[2025-26 BCTEA Approved]]-Table2[[#This Row],[2023-24 BCTEA To/from Carryover]]</f>
        <v>148764</v>
      </c>
      <c r="U19" s="18">
        <v>45197</v>
      </c>
      <c r="V19" s="18">
        <v>88665</v>
      </c>
      <c r="W19" s="18">
        <f>Table2[[#This Row],[2024-25 CDS Payment]]-X19</f>
        <v>43468</v>
      </c>
      <c r="X19" s="18">
        <f>Table2[[#This Row],[2024-25 EX Allocation]]-Table2[[#This Row],[2023-24 Carryover Extracurricular repurposed repurposed for Extracurricular]]</f>
        <v>45197</v>
      </c>
      <c r="Y19" s="18">
        <f>SUM(Table2[[#This Row],[Part of 2024-25 CDS Payment that is To/From]:[Part of 2024-25 CDS Payment that is Extracurricular]])-Table2[[#This Row],[2024-25 CDS Payment]]</f>
        <v>0</v>
      </c>
      <c r="Z19" s="18">
        <v>102022</v>
      </c>
      <c r="AA19" s="18">
        <v>45910</v>
      </c>
      <c r="AB19" s="18"/>
      <c r="AC19"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101309</v>
      </c>
      <c r="AD19" s="18">
        <v>0</v>
      </c>
      <c r="AE19" s="18">
        <f>ROUND(IF(Table2[[#This Row],[2025-26 BCTEA Approved]]-Table2[[#This Row],[2023-24 BCTEA To/from Carryover]]-Table2[[#This Row],[ex Repurposed to TO/FROM - FOR REF. DNU]]&gt;0,Table2[[#This Row],[2025-26 BCTEA Approved]]-Table2[[#This Row],[2023-24 BCTEA To/from Carryover]]-Table2[[#This Row],[ex Repurposed to TO/FROM - FOR REF. DNU]], "$0"),0)</f>
        <v>148764</v>
      </c>
      <c r="AF19" s="19">
        <v>308</v>
      </c>
      <c r="AG19" s="19">
        <v>169</v>
      </c>
      <c r="AH19" s="18">
        <v>1080</v>
      </c>
      <c r="AI19" s="18">
        <v>63</v>
      </c>
      <c r="AJ19" s="18">
        <v>1312</v>
      </c>
      <c r="AK19" s="18">
        <f>Table2[[#This Row],[2025-26 FN_SR]]*Table2[[#This Row],[Student Count as per 2022-23 Nominal Roll]]</f>
        <v>404096</v>
      </c>
      <c r="AM19">
        <v>546</v>
      </c>
    </row>
    <row r="20" spans="1:39" x14ac:dyDescent="0.3">
      <c r="A20">
        <v>27</v>
      </c>
      <c r="B20" t="s">
        <v>126</v>
      </c>
      <c r="C20" s="30">
        <v>723</v>
      </c>
      <c r="D20" s="7" t="s">
        <v>191</v>
      </c>
      <c r="F20" s="15">
        <v>3065</v>
      </c>
      <c r="G20" s="15">
        <v>318</v>
      </c>
      <c r="I20" s="16">
        <v>437601</v>
      </c>
      <c r="J20" s="17">
        <v>4847764</v>
      </c>
      <c r="K20" s="18">
        <v>61871530</v>
      </c>
      <c r="L20" s="18">
        <v>739024</v>
      </c>
      <c r="M20" s="18">
        <v>4721989</v>
      </c>
      <c r="N20" s="18">
        <v>274000</v>
      </c>
      <c r="O20" s="17"/>
      <c r="P20" s="17">
        <v>3540</v>
      </c>
      <c r="Q20" s="18">
        <f>Table2[[#This Row],[2023-24 BCTEA Extracurricular Carryover prior to repurposing (confimred amount)]]-(Table2[[#This Row],[2023-24 Carryover Extracurricular repurposed repurposed for to/from]]+Table2[[#This Row],[2023-24 Carryover Extracurricular repurposed repurposed for Extracurricular]])</f>
        <v>56112</v>
      </c>
      <c r="R20" s="18"/>
      <c r="S20" s="18">
        <v>152304</v>
      </c>
      <c r="T20" s="18">
        <f>Table2[[#This Row],[2025-26 BCTEA Approved]]-Table2[[#This Row],[2023-24 BCTEA To/from Carryover]]</f>
        <v>148764</v>
      </c>
      <c r="U20" s="18">
        <v>45197</v>
      </c>
      <c r="V20" s="18">
        <v>88665</v>
      </c>
      <c r="W20" s="18">
        <f>Table2[[#This Row],[2024-25 CDS Payment]]-X20</f>
        <v>43468</v>
      </c>
      <c r="X20" s="18">
        <f>Table2[[#This Row],[2024-25 EX Allocation]]-Table2[[#This Row],[2023-24 Carryover Extracurricular repurposed repurposed for Extracurricular]]</f>
        <v>45197</v>
      </c>
      <c r="Y20" s="18">
        <f>SUM(Table2[[#This Row],[Part of 2024-25 CDS Payment that is To/From]:[Part of 2024-25 CDS Payment that is Extracurricular]])-Table2[[#This Row],[2024-25 CDS Payment]]</f>
        <v>0</v>
      </c>
      <c r="Z20" s="18">
        <v>102022</v>
      </c>
      <c r="AA20" s="18">
        <v>45910</v>
      </c>
      <c r="AB20" s="18"/>
      <c r="AC20"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101309</v>
      </c>
      <c r="AD20" s="18">
        <v>0</v>
      </c>
      <c r="AE20" s="18">
        <f>ROUND(IF(Table2[[#This Row],[2025-26 BCTEA Approved]]-Table2[[#This Row],[2023-24 BCTEA To/from Carryover]]-Table2[[#This Row],[ex Repurposed to TO/FROM - FOR REF. DNU]]&gt;0,Table2[[#This Row],[2025-26 BCTEA Approved]]-Table2[[#This Row],[2023-24 BCTEA To/from Carryover]]-Table2[[#This Row],[ex Repurposed to TO/FROM - FOR REF. DNU]], "$0"),0)</f>
        <v>148764</v>
      </c>
      <c r="AF20" s="19">
        <v>308</v>
      </c>
      <c r="AG20" s="19">
        <v>169</v>
      </c>
      <c r="AH20" s="18">
        <v>1080</v>
      </c>
      <c r="AI20" s="18">
        <v>63</v>
      </c>
      <c r="AJ20" s="18">
        <v>1312</v>
      </c>
      <c r="AK20" s="18">
        <f>Table2[[#This Row],[2025-26 FN_SR]]*Table2[[#This Row],[Student Count as per 2022-23 Nominal Roll]]</f>
        <v>404096</v>
      </c>
      <c r="AM20">
        <v>547</v>
      </c>
    </row>
    <row r="21" spans="1:39" x14ac:dyDescent="0.3">
      <c r="A21">
        <v>27</v>
      </c>
      <c r="B21" t="s">
        <v>126</v>
      </c>
      <c r="C21" s="30">
        <v>712</v>
      </c>
      <c r="D21" s="7" t="s">
        <v>185</v>
      </c>
      <c r="F21" s="15">
        <v>3065</v>
      </c>
      <c r="G21" s="15">
        <v>318</v>
      </c>
      <c r="I21" s="16">
        <v>437601</v>
      </c>
      <c r="J21" s="17">
        <v>4847764</v>
      </c>
      <c r="K21" s="18">
        <v>61871530</v>
      </c>
      <c r="L21" s="18">
        <v>739024</v>
      </c>
      <c r="M21" s="18">
        <v>4721989</v>
      </c>
      <c r="N21" s="18">
        <v>274000</v>
      </c>
      <c r="O21" s="17"/>
      <c r="P21" s="17">
        <v>3540</v>
      </c>
      <c r="Q21" s="18">
        <f>Table2[[#This Row],[2023-24 BCTEA Extracurricular Carryover prior to repurposing (confimred amount)]]-(Table2[[#This Row],[2023-24 Carryover Extracurricular repurposed repurposed for to/from]]+Table2[[#This Row],[2023-24 Carryover Extracurricular repurposed repurposed for Extracurricular]])</f>
        <v>56112</v>
      </c>
      <c r="R21" s="18"/>
      <c r="S21" s="18">
        <v>152304</v>
      </c>
      <c r="T21" s="18">
        <f>Table2[[#This Row],[2025-26 BCTEA Approved]]-Table2[[#This Row],[2023-24 BCTEA To/from Carryover]]</f>
        <v>148764</v>
      </c>
      <c r="U21" s="18">
        <v>45197</v>
      </c>
      <c r="V21" s="18">
        <v>88665</v>
      </c>
      <c r="W21" s="18">
        <f>Table2[[#This Row],[2024-25 CDS Payment]]-X21</f>
        <v>43468</v>
      </c>
      <c r="X21" s="18">
        <f>Table2[[#This Row],[2024-25 EX Allocation]]-Table2[[#This Row],[2023-24 Carryover Extracurricular repurposed repurposed for Extracurricular]]</f>
        <v>45197</v>
      </c>
      <c r="Y21" s="18">
        <f>SUM(Table2[[#This Row],[Part of 2024-25 CDS Payment that is To/From]:[Part of 2024-25 CDS Payment that is Extracurricular]])-Table2[[#This Row],[2024-25 CDS Payment]]</f>
        <v>0</v>
      </c>
      <c r="Z21" s="18">
        <v>102022</v>
      </c>
      <c r="AA21" s="18">
        <v>45910</v>
      </c>
      <c r="AB21" s="18"/>
      <c r="AC21"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101309</v>
      </c>
      <c r="AD21" s="18">
        <v>0</v>
      </c>
      <c r="AE21" s="18">
        <f>ROUND(IF(Table2[[#This Row],[2025-26 BCTEA Approved]]-Table2[[#This Row],[2023-24 BCTEA To/from Carryover]]-Table2[[#This Row],[ex Repurposed to TO/FROM - FOR REF. DNU]]&gt;0,Table2[[#This Row],[2025-26 BCTEA Approved]]-Table2[[#This Row],[2023-24 BCTEA To/from Carryover]]-Table2[[#This Row],[ex Repurposed to TO/FROM - FOR REF. DNU]], "$0"),0)</f>
        <v>148764</v>
      </c>
      <c r="AF21" s="19">
        <v>308</v>
      </c>
      <c r="AG21" s="19">
        <v>169</v>
      </c>
      <c r="AH21" s="18">
        <v>1080</v>
      </c>
      <c r="AI21" s="18">
        <v>63</v>
      </c>
      <c r="AJ21" s="18">
        <v>1312</v>
      </c>
      <c r="AK21" s="18">
        <f>Table2[[#This Row],[2025-26 FN_SR]]*Table2[[#This Row],[Student Count as per 2022-23 Nominal Roll]]</f>
        <v>404096</v>
      </c>
      <c r="AM21">
        <v>548</v>
      </c>
    </row>
    <row r="22" spans="1:39" x14ac:dyDescent="0.3">
      <c r="A22">
        <v>27</v>
      </c>
      <c r="B22" t="s">
        <v>126</v>
      </c>
      <c r="C22" s="30">
        <v>718</v>
      </c>
      <c r="D22" s="7" t="s">
        <v>192</v>
      </c>
      <c r="F22" s="15">
        <v>3065</v>
      </c>
      <c r="G22" s="15">
        <v>318</v>
      </c>
      <c r="I22" s="16">
        <v>437601</v>
      </c>
      <c r="J22" s="17">
        <v>4847764</v>
      </c>
      <c r="K22" s="18">
        <v>61871530</v>
      </c>
      <c r="L22" s="18">
        <v>739024</v>
      </c>
      <c r="M22" s="18">
        <v>4721989</v>
      </c>
      <c r="N22" s="18">
        <v>274000</v>
      </c>
      <c r="O22" s="17"/>
      <c r="P22" s="17">
        <v>3540</v>
      </c>
      <c r="Q22" s="18">
        <f>Table2[[#This Row],[2023-24 BCTEA Extracurricular Carryover prior to repurposing (confimred amount)]]-(Table2[[#This Row],[2023-24 Carryover Extracurricular repurposed repurposed for to/from]]+Table2[[#This Row],[2023-24 Carryover Extracurricular repurposed repurposed for Extracurricular]])</f>
        <v>56112</v>
      </c>
      <c r="R22" s="18"/>
      <c r="S22" s="18">
        <v>152304</v>
      </c>
      <c r="T22" s="18">
        <f>Table2[[#This Row],[2025-26 BCTEA Approved]]-Table2[[#This Row],[2023-24 BCTEA To/from Carryover]]</f>
        <v>148764</v>
      </c>
      <c r="U22" s="18">
        <v>45197</v>
      </c>
      <c r="V22" s="18">
        <v>88665</v>
      </c>
      <c r="W22" s="18">
        <f>Table2[[#This Row],[2024-25 CDS Payment]]-X22</f>
        <v>43468</v>
      </c>
      <c r="X22" s="18">
        <f>Table2[[#This Row],[2024-25 EX Allocation]]-Table2[[#This Row],[2023-24 Carryover Extracurricular repurposed repurposed for Extracurricular]]</f>
        <v>45197</v>
      </c>
      <c r="Y22" s="18">
        <f>SUM(Table2[[#This Row],[Part of 2024-25 CDS Payment that is To/From]:[Part of 2024-25 CDS Payment that is Extracurricular]])-Table2[[#This Row],[2024-25 CDS Payment]]</f>
        <v>0</v>
      </c>
      <c r="Z22" s="18">
        <v>102022</v>
      </c>
      <c r="AA22" s="18">
        <v>45910</v>
      </c>
      <c r="AB22" s="18"/>
      <c r="AC22"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101309</v>
      </c>
      <c r="AD22" s="18">
        <v>0</v>
      </c>
      <c r="AE22" s="18">
        <f>ROUND(IF(Table2[[#This Row],[2025-26 BCTEA Approved]]-Table2[[#This Row],[2023-24 BCTEA To/from Carryover]]-Table2[[#This Row],[ex Repurposed to TO/FROM - FOR REF. DNU]]&gt;0,Table2[[#This Row],[2025-26 BCTEA Approved]]-Table2[[#This Row],[2023-24 BCTEA To/from Carryover]]-Table2[[#This Row],[ex Repurposed to TO/FROM - FOR REF. DNU]], "$0"),0)</f>
        <v>148764</v>
      </c>
      <c r="AF22" s="19">
        <v>308</v>
      </c>
      <c r="AG22" s="19">
        <v>169</v>
      </c>
      <c r="AH22" s="18">
        <v>1080</v>
      </c>
      <c r="AI22" s="18">
        <v>63</v>
      </c>
      <c r="AJ22" s="18">
        <v>1312</v>
      </c>
      <c r="AK22" s="18">
        <f>Table2[[#This Row],[2025-26 FN_SR]]*Table2[[#This Row],[Student Count as per 2022-23 Nominal Roll]]</f>
        <v>404096</v>
      </c>
      <c r="AM22">
        <v>549</v>
      </c>
    </row>
    <row r="23" spans="1:39" x14ac:dyDescent="0.3">
      <c r="A23">
        <v>27</v>
      </c>
      <c r="B23" t="s">
        <v>126</v>
      </c>
      <c r="C23" s="30">
        <v>710</v>
      </c>
      <c r="D23" s="7" t="s">
        <v>193</v>
      </c>
      <c r="F23" s="15">
        <v>3065</v>
      </c>
      <c r="G23" s="15">
        <v>318</v>
      </c>
      <c r="I23" s="16">
        <v>437601</v>
      </c>
      <c r="J23" s="17">
        <v>4847764</v>
      </c>
      <c r="K23" s="18">
        <v>61871530</v>
      </c>
      <c r="L23" s="18">
        <v>739024</v>
      </c>
      <c r="M23" s="18">
        <v>4721989</v>
      </c>
      <c r="N23" s="18">
        <v>274000</v>
      </c>
      <c r="O23" s="17"/>
      <c r="P23" s="17">
        <v>3540</v>
      </c>
      <c r="Q23" s="18">
        <f>Table2[[#This Row],[2023-24 BCTEA Extracurricular Carryover prior to repurposing (confimred amount)]]-(Table2[[#This Row],[2023-24 Carryover Extracurricular repurposed repurposed for to/from]]+Table2[[#This Row],[2023-24 Carryover Extracurricular repurposed repurposed for Extracurricular]])</f>
        <v>56112</v>
      </c>
      <c r="R23" s="18"/>
      <c r="S23" s="18">
        <v>152304</v>
      </c>
      <c r="T23" s="18">
        <f>Table2[[#This Row],[2025-26 BCTEA Approved]]-Table2[[#This Row],[2023-24 BCTEA To/from Carryover]]</f>
        <v>148764</v>
      </c>
      <c r="U23" s="18">
        <v>45197</v>
      </c>
      <c r="V23" s="18">
        <v>88665</v>
      </c>
      <c r="W23" s="18">
        <f>Table2[[#This Row],[2024-25 CDS Payment]]-X23</f>
        <v>43468</v>
      </c>
      <c r="X23" s="18">
        <f>Table2[[#This Row],[2024-25 EX Allocation]]-Table2[[#This Row],[2023-24 Carryover Extracurricular repurposed repurposed for Extracurricular]]</f>
        <v>45197</v>
      </c>
      <c r="Y23" s="18">
        <f>SUM(Table2[[#This Row],[Part of 2024-25 CDS Payment that is To/From]:[Part of 2024-25 CDS Payment that is Extracurricular]])-Table2[[#This Row],[2024-25 CDS Payment]]</f>
        <v>0</v>
      </c>
      <c r="Z23" s="18">
        <v>102022</v>
      </c>
      <c r="AA23" s="18">
        <v>45910</v>
      </c>
      <c r="AB23" s="18"/>
      <c r="AC23"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101309</v>
      </c>
      <c r="AD23" s="18">
        <v>0</v>
      </c>
      <c r="AE23" s="18">
        <f>ROUND(IF(Table2[[#This Row],[2025-26 BCTEA Approved]]-Table2[[#This Row],[2023-24 BCTEA To/from Carryover]]-Table2[[#This Row],[ex Repurposed to TO/FROM - FOR REF. DNU]]&gt;0,Table2[[#This Row],[2025-26 BCTEA Approved]]-Table2[[#This Row],[2023-24 BCTEA To/from Carryover]]-Table2[[#This Row],[ex Repurposed to TO/FROM - FOR REF. DNU]], "$0"),0)</f>
        <v>148764</v>
      </c>
      <c r="AF23" s="19">
        <v>308</v>
      </c>
      <c r="AG23" s="19">
        <v>169</v>
      </c>
      <c r="AH23" s="18">
        <v>1080</v>
      </c>
      <c r="AI23" s="18">
        <v>63</v>
      </c>
      <c r="AJ23" s="18">
        <v>1312</v>
      </c>
      <c r="AK23" s="18">
        <f>Table2[[#This Row],[2025-26 FN_SR]]*Table2[[#This Row],[Student Count as per 2022-23 Nominal Roll]]</f>
        <v>404096</v>
      </c>
      <c r="AM23">
        <v>550</v>
      </c>
    </row>
    <row r="24" spans="1:39" x14ac:dyDescent="0.3">
      <c r="A24">
        <v>27</v>
      </c>
      <c r="B24" t="s">
        <v>126</v>
      </c>
      <c r="C24" s="30">
        <v>722</v>
      </c>
      <c r="D24" s="7" t="s">
        <v>194</v>
      </c>
      <c r="F24" s="15">
        <v>3065</v>
      </c>
      <c r="G24" s="15">
        <v>318</v>
      </c>
      <c r="I24" s="16">
        <v>437601</v>
      </c>
      <c r="J24" s="17">
        <v>4847764</v>
      </c>
      <c r="K24" s="18">
        <v>61871530</v>
      </c>
      <c r="L24" s="18">
        <v>739024</v>
      </c>
      <c r="M24" s="18">
        <v>4721989</v>
      </c>
      <c r="N24" s="18">
        <v>274000</v>
      </c>
      <c r="O24" s="17"/>
      <c r="P24" s="17">
        <v>3540</v>
      </c>
      <c r="Q24" s="18">
        <f>Table2[[#This Row],[2023-24 BCTEA Extracurricular Carryover prior to repurposing (confimred amount)]]-(Table2[[#This Row],[2023-24 Carryover Extracurricular repurposed repurposed for to/from]]+Table2[[#This Row],[2023-24 Carryover Extracurricular repurposed repurposed for Extracurricular]])</f>
        <v>56112</v>
      </c>
      <c r="R24" s="18"/>
      <c r="S24" s="18">
        <v>152304</v>
      </c>
      <c r="T24" s="18">
        <f>Table2[[#This Row],[2025-26 BCTEA Approved]]-Table2[[#This Row],[2023-24 BCTEA To/from Carryover]]</f>
        <v>148764</v>
      </c>
      <c r="U24" s="18">
        <v>45197</v>
      </c>
      <c r="V24" s="18">
        <v>88665</v>
      </c>
      <c r="W24" s="18">
        <f>Table2[[#This Row],[2024-25 CDS Payment]]-X24</f>
        <v>43468</v>
      </c>
      <c r="X24" s="18">
        <f>Table2[[#This Row],[2024-25 EX Allocation]]-Table2[[#This Row],[2023-24 Carryover Extracurricular repurposed repurposed for Extracurricular]]</f>
        <v>45197</v>
      </c>
      <c r="Y24" s="18">
        <f>SUM(Table2[[#This Row],[Part of 2024-25 CDS Payment that is To/From]:[Part of 2024-25 CDS Payment that is Extracurricular]])-Table2[[#This Row],[2024-25 CDS Payment]]</f>
        <v>0</v>
      </c>
      <c r="Z24" s="18">
        <v>102022</v>
      </c>
      <c r="AA24" s="18">
        <v>45910</v>
      </c>
      <c r="AB24" s="18"/>
      <c r="AC24"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101309</v>
      </c>
      <c r="AD24" s="18">
        <v>0</v>
      </c>
      <c r="AE24" s="18">
        <f>ROUND(IF(Table2[[#This Row],[2025-26 BCTEA Approved]]-Table2[[#This Row],[2023-24 BCTEA To/from Carryover]]-Table2[[#This Row],[ex Repurposed to TO/FROM - FOR REF. DNU]]&gt;0,Table2[[#This Row],[2025-26 BCTEA Approved]]-Table2[[#This Row],[2023-24 BCTEA To/from Carryover]]-Table2[[#This Row],[ex Repurposed to TO/FROM - FOR REF. DNU]], "$0"),0)</f>
        <v>148764</v>
      </c>
      <c r="AF24" s="19">
        <v>308</v>
      </c>
      <c r="AG24" s="19">
        <v>169</v>
      </c>
      <c r="AH24" s="18">
        <v>1080</v>
      </c>
      <c r="AI24" s="18">
        <v>63</v>
      </c>
      <c r="AJ24" s="18">
        <v>1312</v>
      </c>
      <c r="AK24" s="18">
        <f>Table2[[#This Row],[2025-26 FN_SR]]*Table2[[#This Row],[Student Count as per 2022-23 Nominal Roll]]</f>
        <v>404096</v>
      </c>
      <c r="AM24">
        <v>552</v>
      </c>
    </row>
    <row r="25" spans="1:39" x14ac:dyDescent="0.3">
      <c r="A25">
        <v>27</v>
      </c>
      <c r="B25" t="s">
        <v>126</v>
      </c>
      <c r="C25" s="30">
        <v>719</v>
      </c>
      <c r="D25" s="7" t="s">
        <v>195</v>
      </c>
      <c r="F25" s="15">
        <v>3065</v>
      </c>
      <c r="G25" s="15">
        <v>318</v>
      </c>
      <c r="I25" s="16">
        <v>437601</v>
      </c>
      <c r="J25" s="17">
        <v>4847764</v>
      </c>
      <c r="K25" s="18">
        <v>61871530</v>
      </c>
      <c r="L25" s="18">
        <v>739024</v>
      </c>
      <c r="M25" s="18">
        <v>4721989</v>
      </c>
      <c r="N25" s="18">
        <v>274000</v>
      </c>
      <c r="O25" s="17"/>
      <c r="P25" s="17">
        <v>3540</v>
      </c>
      <c r="Q25" s="18">
        <f>Table2[[#This Row],[2023-24 BCTEA Extracurricular Carryover prior to repurposing (confimred amount)]]-(Table2[[#This Row],[2023-24 Carryover Extracurricular repurposed repurposed for to/from]]+Table2[[#This Row],[2023-24 Carryover Extracurricular repurposed repurposed for Extracurricular]])</f>
        <v>56112</v>
      </c>
      <c r="R25" s="18"/>
      <c r="S25" s="18">
        <v>152304</v>
      </c>
      <c r="T25" s="18">
        <f>Table2[[#This Row],[2025-26 BCTEA Approved]]-Table2[[#This Row],[2023-24 BCTEA To/from Carryover]]</f>
        <v>148764</v>
      </c>
      <c r="U25" s="18">
        <v>45197</v>
      </c>
      <c r="V25" s="18">
        <v>88665</v>
      </c>
      <c r="W25" s="18">
        <f>Table2[[#This Row],[2024-25 CDS Payment]]-X25</f>
        <v>43468</v>
      </c>
      <c r="X25" s="18">
        <f>Table2[[#This Row],[2024-25 EX Allocation]]-Table2[[#This Row],[2023-24 Carryover Extracurricular repurposed repurposed for Extracurricular]]</f>
        <v>45197</v>
      </c>
      <c r="Y25" s="18">
        <f>SUM(Table2[[#This Row],[Part of 2024-25 CDS Payment that is To/From]:[Part of 2024-25 CDS Payment that is Extracurricular]])-Table2[[#This Row],[2024-25 CDS Payment]]</f>
        <v>0</v>
      </c>
      <c r="Z25" s="18">
        <v>102022</v>
      </c>
      <c r="AA25" s="18">
        <v>45910</v>
      </c>
      <c r="AB25" s="18"/>
      <c r="AC25"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101309</v>
      </c>
      <c r="AD25" s="18">
        <v>0</v>
      </c>
      <c r="AE25" s="18">
        <f>ROUND(IF(Table2[[#This Row],[2025-26 BCTEA Approved]]-Table2[[#This Row],[2023-24 BCTEA To/from Carryover]]-Table2[[#This Row],[ex Repurposed to TO/FROM - FOR REF. DNU]]&gt;0,Table2[[#This Row],[2025-26 BCTEA Approved]]-Table2[[#This Row],[2023-24 BCTEA To/from Carryover]]-Table2[[#This Row],[ex Repurposed to TO/FROM - FOR REF. DNU]], "$0"),0)</f>
        <v>148764</v>
      </c>
      <c r="AF25" s="19">
        <v>308</v>
      </c>
      <c r="AG25" s="19">
        <v>169</v>
      </c>
      <c r="AH25" s="18">
        <v>1080</v>
      </c>
      <c r="AI25" s="18">
        <v>63</v>
      </c>
      <c r="AJ25" s="18">
        <v>1312</v>
      </c>
      <c r="AK25" s="18">
        <f>Table2[[#This Row],[2025-26 FN_SR]]*Table2[[#This Row],[Student Count as per 2022-23 Nominal Roll]]</f>
        <v>404096</v>
      </c>
      <c r="AM25">
        <v>553</v>
      </c>
    </row>
    <row r="26" spans="1:39" x14ac:dyDescent="0.3">
      <c r="A26">
        <v>27</v>
      </c>
      <c r="B26" t="s">
        <v>126</v>
      </c>
      <c r="C26" s="30">
        <v>714</v>
      </c>
      <c r="D26" s="7" t="s">
        <v>196</v>
      </c>
      <c r="F26" s="15">
        <v>3065</v>
      </c>
      <c r="G26" s="15">
        <v>318</v>
      </c>
      <c r="I26" s="16">
        <v>437601</v>
      </c>
      <c r="J26" s="17">
        <v>4847764</v>
      </c>
      <c r="K26" s="18">
        <v>61871530</v>
      </c>
      <c r="L26" s="18">
        <v>739024</v>
      </c>
      <c r="M26" s="18">
        <v>4721989</v>
      </c>
      <c r="N26" s="18">
        <v>274000</v>
      </c>
      <c r="O26" s="17"/>
      <c r="P26" s="17">
        <v>3540</v>
      </c>
      <c r="Q26" s="18">
        <f>Table2[[#This Row],[2023-24 BCTEA Extracurricular Carryover prior to repurposing (confimred amount)]]-(Table2[[#This Row],[2023-24 Carryover Extracurricular repurposed repurposed for to/from]]+Table2[[#This Row],[2023-24 Carryover Extracurricular repurposed repurposed for Extracurricular]])</f>
        <v>56112</v>
      </c>
      <c r="R26" s="18"/>
      <c r="S26" s="18">
        <v>152304</v>
      </c>
      <c r="T26" s="18">
        <f>Table2[[#This Row],[2025-26 BCTEA Approved]]-Table2[[#This Row],[2023-24 BCTEA To/from Carryover]]</f>
        <v>148764</v>
      </c>
      <c r="U26" s="18">
        <v>45197</v>
      </c>
      <c r="V26" s="18">
        <v>88665</v>
      </c>
      <c r="W26" s="18">
        <f>Table2[[#This Row],[2024-25 CDS Payment]]-X26</f>
        <v>43468</v>
      </c>
      <c r="X26" s="18">
        <f>Table2[[#This Row],[2024-25 EX Allocation]]-Table2[[#This Row],[2023-24 Carryover Extracurricular repurposed repurposed for Extracurricular]]</f>
        <v>45197</v>
      </c>
      <c r="Y26" s="18">
        <f>SUM(Table2[[#This Row],[Part of 2024-25 CDS Payment that is To/From]:[Part of 2024-25 CDS Payment that is Extracurricular]])-Table2[[#This Row],[2024-25 CDS Payment]]</f>
        <v>0</v>
      </c>
      <c r="Z26" s="18">
        <v>102022</v>
      </c>
      <c r="AA26" s="18">
        <v>45910</v>
      </c>
      <c r="AB26" s="18"/>
      <c r="AC26"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101309</v>
      </c>
      <c r="AD26" s="18">
        <v>0</v>
      </c>
      <c r="AE26" s="18">
        <f>ROUND(IF(Table2[[#This Row],[2025-26 BCTEA Approved]]-Table2[[#This Row],[2023-24 BCTEA To/from Carryover]]-Table2[[#This Row],[ex Repurposed to TO/FROM - FOR REF. DNU]]&gt;0,Table2[[#This Row],[2025-26 BCTEA Approved]]-Table2[[#This Row],[2023-24 BCTEA To/from Carryover]]-Table2[[#This Row],[ex Repurposed to TO/FROM - FOR REF. DNU]], "$0"),0)</f>
        <v>148764</v>
      </c>
      <c r="AF26" s="19">
        <v>308</v>
      </c>
      <c r="AG26" s="19">
        <v>169</v>
      </c>
      <c r="AH26" s="18">
        <v>1080</v>
      </c>
      <c r="AI26" s="18">
        <v>63</v>
      </c>
      <c r="AJ26" s="18">
        <v>1312</v>
      </c>
      <c r="AK26" s="18">
        <f>Table2[[#This Row],[2025-26 FN_SR]]*Table2[[#This Row],[Student Count as per 2022-23 Nominal Roll]]</f>
        <v>404096</v>
      </c>
      <c r="AM26">
        <v>555</v>
      </c>
    </row>
    <row r="27" spans="1:39" x14ac:dyDescent="0.3">
      <c r="A27">
        <v>27</v>
      </c>
      <c r="B27" t="s">
        <v>126</v>
      </c>
      <c r="C27" s="30">
        <v>717</v>
      </c>
      <c r="D27" s="7" t="s">
        <v>186</v>
      </c>
      <c r="F27" s="15">
        <v>3065</v>
      </c>
      <c r="G27" s="15">
        <v>318</v>
      </c>
      <c r="I27" s="16">
        <v>437601</v>
      </c>
      <c r="J27" s="17">
        <v>4847764</v>
      </c>
      <c r="K27" s="18">
        <v>61871530</v>
      </c>
      <c r="L27" s="18">
        <v>739024</v>
      </c>
      <c r="M27" s="18">
        <v>4721989</v>
      </c>
      <c r="N27" s="18">
        <v>274000</v>
      </c>
      <c r="O27" s="17"/>
      <c r="P27" s="17">
        <v>3540</v>
      </c>
      <c r="Q27" s="18">
        <f>Table2[[#This Row],[2023-24 BCTEA Extracurricular Carryover prior to repurposing (confimred amount)]]-(Table2[[#This Row],[2023-24 Carryover Extracurricular repurposed repurposed for to/from]]+Table2[[#This Row],[2023-24 Carryover Extracurricular repurposed repurposed for Extracurricular]])</f>
        <v>56112</v>
      </c>
      <c r="R27" s="18"/>
      <c r="S27" s="18">
        <v>152304</v>
      </c>
      <c r="T27" s="18">
        <f>Table2[[#This Row],[2025-26 BCTEA Approved]]-Table2[[#This Row],[2023-24 BCTEA To/from Carryover]]</f>
        <v>148764</v>
      </c>
      <c r="U27" s="18">
        <v>45197</v>
      </c>
      <c r="V27" s="18">
        <v>88665</v>
      </c>
      <c r="W27" s="18">
        <f>Table2[[#This Row],[2024-25 CDS Payment]]-X27</f>
        <v>43468</v>
      </c>
      <c r="X27" s="18">
        <f>Table2[[#This Row],[2024-25 EX Allocation]]-Table2[[#This Row],[2023-24 Carryover Extracurricular repurposed repurposed for Extracurricular]]</f>
        <v>45197</v>
      </c>
      <c r="Y27" s="18">
        <f>SUM(Table2[[#This Row],[Part of 2024-25 CDS Payment that is To/From]:[Part of 2024-25 CDS Payment that is Extracurricular]])-Table2[[#This Row],[2024-25 CDS Payment]]</f>
        <v>0</v>
      </c>
      <c r="Z27" s="18">
        <v>102022</v>
      </c>
      <c r="AA27" s="18">
        <v>45910</v>
      </c>
      <c r="AB27" s="18"/>
      <c r="AC27"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101309</v>
      </c>
      <c r="AD27" s="18">
        <v>0</v>
      </c>
      <c r="AE27" s="18">
        <f>ROUND(IF(Table2[[#This Row],[2025-26 BCTEA Approved]]-Table2[[#This Row],[2023-24 BCTEA To/from Carryover]]-Table2[[#This Row],[ex Repurposed to TO/FROM - FOR REF. DNU]]&gt;0,Table2[[#This Row],[2025-26 BCTEA Approved]]-Table2[[#This Row],[2023-24 BCTEA To/from Carryover]]-Table2[[#This Row],[ex Repurposed to TO/FROM - FOR REF. DNU]], "$0"),0)</f>
        <v>148764</v>
      </c>
      <c r="AF27" s="19">
        <v>308</v>
      </c>
      <c r="AG27" s="19">
        <v>169</v>
      </c>
      <c r="AH27" s="18">
        <v>1080</v>
      </c>
      <c r="AI27" s="18">
        <v>63</v>
      </c>
      <c r="AJ27" s="18">
        <v>1312</v>
      </c>
      <c r="AK27" s="18">
        <f>Table2[[#This Row],[2025-26 FN_SR]]*Table2[[#This Row],[Student Count as per 2022-23 Nominal Roll]]</f>
        <v>404096</v>
      </c>
      <c r="AM27">
        <v>556</v>
      </c>
    </row>
    <row r="28" spans="1:39" x14ac:dyDescent="0.3">
      <c r="A28">
        <v>27</v>
      </c>
      <c r="B28" t="s">
        <v>126</v>
      </c>
      <c r="C28" s="30">
        <v>716</v>
      </c>
      <c r="D28" s="7" t="s">
        <v>190</v>
      </c>
      <c r="F28" s="15">
        <v>3065</v>
      </c>
      <c r="G28" s="15">
        <v>318</v>
      </c>
      <c r="I28" s="16">
        <v>437601</v>
      </c>
      <c r="J28" s="17">
        <v>4847764</v>
      </c>
      <c r="K28" s="18">
        <v>61871530</v>
      </c>
      <c r="L28" s="18">
        <v>739024</v>
      </c>
      <c r="M28" s="18">
        <v>4721989</v>
      </c>
      <c r="N28" s="18">
        <v>274000</v>
      </c>
      <c r="O28" s="17"/>
      <c r="P28" s="17">
        <v>3540</v>
      </c>
      <c r="Q28" s="18">
        <f>Table2[[#This Row],[2023-24 BCTEA Extracurricular Carryover prior to repurposing (confimred amount)]]-(Table2[[#This Row],[2023-24 Carryover Extracurricular repurposed repurposed for to/from]]+Table2[[#This Row],[2023-24 Carryover Extracurricular repurposed repurposed for Extracurricular]])</f>
        <v>56112</v>
      </c>
      <c r="R28" s="18"/>
      <c r="S28" s="18">
        <v>152304</v>
      </c>
      <c r="T28" s="18">
        <f>Table2[[#This Row],[2025-26 BCTEA Approved]]-Table2[[#This Row],[2023-24 BCTEA To/from Carryover]]</f>
        <v>148764</v>
      </c>
      <c r="U28" s="18">
        <v>45197</v>
      </c>
      <c r="V28" s="18">
        <v>88665</v>
      </c>
      <c r="W28" s="18">
        <f>Table2[[#This Row],[2024-25 CDS Payment]]-X28</f>
        <v>43468</v>
      </c>
      <c r="X28" s="18">
        <f>Table2[[#This Row],[2024-25 EX Allocation]]-Table2[[#This Row],[2023-24 Carryover Extracurricular repurposed repurposed for Extracurricular]]</f>
        <v>45197</v>
      </c>
      <c r="Y28" s="18">
        <f>SUM(Table2[[#This Row],[Part of 2024-25 CDS Payment that is To/From]:[Part of 2024-25 CDS Payment that is Extracurricular]])-Table2[[#This Row],[2024-25 CDS Payment]]</f>
        <v>0</v>
      </c>
      <c r="Z28" s="18">
        <v>102022</v>
      </c>
      <c r="AA28" s="18">
        <v>45910</v>
      </c>
      <c r="AB28" s="18"/>
      <c r="AC28"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101309</v>
      </c>
      <c r="AD28" s="18">
        <v>0</v>
      </c>
      <c r="AE28" s="18">
        <f>ROUND(IF(Table2[[#This Row],[2025-26 BCTEA Approved]]-Table2[[#This Row],[2023-24 BCTEA To/from Carryover]]-Table2[[#This Row],[ex Repurposed to TO/FROM - FOR REF. DNU]]&gt;0,Table2[[#This Row],[2025-26 BCTEA Approved]]-Table2[[#This Row],[2023-24 BCTEA To/from Carryover]]-Table2[[#This Row],[ex Repurposed to TO/FROM - FOR REF. DNU]], "$0"),0)</f>
        <v>148764</v>
      </c>
      <c r="AF28" s="19">
        <v>308</v>
      </c>
      <c r="AG28" s="19">
        <v>169</v>
      </c>
      <c r="AH28" s="18">
        <v>1080</v>
      </c>
      <c r="AI28" s="18">
        <v>63</v>
      </c>
      <c r="AJ28" s="18">
        <v>1312</v>
      </c>
      <c r="AK28" s="18">
        <f>Table2[[#This Row],[2025-26 FN_SR]]*Table2[[#This Row],[Student Count as per 2022-23 Nominal Roll]]</f>
        <v>404096</v>
      </c>
      <c r="AM28">
        <v>557</v>
      </c>
    </row>
    <row r="29" spans="1:39" x14ac:dyDescent="0.3">
      <c r="A29">
        <v>27</v>
      </c>
      <c r="B29" t="s">
        <v>126</v>
      </c>
      <c r="C29" s="30">
        <v>720</v>
      </c>
      <c r="D29" s="7" t="s">
        <v>198</v>
      </c>
      <c r="F29" s="15">
        <v>3065</v>
      </c>
      <c r="G29" s="15">
        <v>318</v>
      </c>
      <c r="I29" s="16">
        <v>437601</v>
      </c>
      <c r="J29" s="17">
        <v>4847764</v>
      </c>
      <c r="K29" s="18">
        <v>61871530</v>
      </c>
      <c r="L29" s="18">
        <v>739024</v>
      </c>
      <c r="M29" s="18">
        <v>4721989</v>
      </c>
      <c r="N29" s="18">
        <v>274000</v>
      </c>
      <c r="O29" s="17"/>
      <c r="P29" s="17">
        <v>3540</v>
      </c>
      <c r="Q29" s="18">
        <f>Table2[[#This Row],[2023-24 BCTEA Extracurricular Carryover prior to repurposing (confimred amount)]]-(Table2[[#This Row],[2023-24 Carryover Extracurricular repurposed repurposed for to/from]]+Table2[[#This Row],[2023-24 Carryover Extracurricular repurposed repurposed for Extracurricular]])</f>
        <v>56112</v>
      </c>
      <c r="R29" s="18"/>
      <c r="S29" s="18">
        <v>152304</v>
      </c>
      <c r="T29" s="18">
        <f>Table2[[#This Row],[2025-26 BCTEA Approved]]-Table2[[#This Row],[2023-24 BCTEA To/from Carryover]]</f>
        <v>148764</v>
      </c>
      <c r="U29" s="18">
        <v>45197</v>
      </c>
      <c r="V29" s="18">
        <v>88665</v>
      </c>
      <c r="W29" s="18">
        <f>Table2[[#This Row],[2024-25 CDS Payment]]-X29</f>
        <v>43468</v>
      </c>
      <c r="X29" s="18">
        <f>Table2[[#This Row],[2024-25 EX Allocation]]-Table2[[#This Row],[2023-24 Carryover Extracurricular repurposed repurposed for Extracurricular]]</f>
        <v>45197</v>
      </c>
      <c r="Y29" s="18">
        <f>SUM(Table2[[#This Row],[Part of 2024-25 CDS Payment that is To/From]:[Part of 2024-25 CDS Payment that is Extracurricular]])-Table2[[#This Row],[2024-25 CDS Payment]]</f>
        <v>0</v>
      </c>
      <c r="Z29" s="18">
        <v>102022</v>
      </c>
      <c r="AA29" s="18">
        <v>45910</v>
      </c>
      <c r="AB29" s="18"/>
      <c r="AC29"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101309</v>
      </c>
      <c r="AD29" s="18">
        <v>0</v>
      </c>
      <c r="AE29" s="18">
        <f>ROUND(IF(Table2[[#This Row],[2025-26 BCTEA Approved]]-Table2[[#This Row],[2023-24 BCTEA To/from Carryover]]-Table2[[#This Row],[ex Repurposed to TO/FROM - FOR REF. DNU]]&gt;0,Table2[[#This Row],[2025-26 BCTEA Approved]]-Table2[[#This Row],[2023-24 BCTEA To/from Carryover]]-Table2[[#This Row],[ex Repurposed to TO/FROM - FOR REF. DNU]], "$0"),0)</f>
        <v>148764</v>
      </c>
      <c r="AF29" s="19">
        <v>308</v>
      </c>
      <c r="AG29" s="19">
        <v>169</v>
      </c>
      <c r="AH29" s="18">
        <v>1080</v>
      </c>
      <c r="AI29" s="18">
        <v>63</v>
      </c>
      <c r="AJ29" s="18">
        <v>1312</v>
      </c>
      <c r="AK29" s="18">
        <f>Table2[[#This Row],[2025-26 FN_SR]]*Table2[[#This Row],[Student Count as per 2022-23 Nominal Roll]]</f>
        <v>404096</v>
      </c>
      <c r="AM29">
        <v>558</v>
      </c>
    </row>
    <row r="30" spans="1:39" x14ac:dyDescent="0.3">
      <c r="A30">
        <v>27</v>
      </c>
      <c r="B30" t="s">
        <v>126</v>
      </c>
      <c r="C30" s="30">
        <v>709</v>
      </c>
      <c r="D30" s="7" t="s">
        <v>197</v>
      </c>
      <c r="F30" s="15">
        <v>3065</v>
      </c>
      <c r="G30" s="15">
        <v>318</v>
      </c>
      <c r="I30" s="16">
        <v>437601</v>
      </c>
      <c r="J30" s="17">
        <v>4847764</v>
      </c>
      <c r="K30" s="18">
        <v>61871530</v>
      </c>
      <c r="L30" s="18">
        <v>739024</v>
      </c>
      <c r="M30" s="18">
        <v>4721989</v>
      </c>
      <c r="N30" s="18">
        <v>274000</v>
      </c>
      <c r="O30" s="17"/>
      <c r="P30" s="17">
        <v>3540</v>
      </c>
      <c r="Q30" s="18">
        <f>Table2[[#This Row],[2023-24 BCTEA Extracurricular Carryover prior to repurposing (confimred amount)]]-(Table2[[#This Row],[2023-24 Carryover Extracurricular repurposed repurposed for to/from]]+Table2[[#This Row],[2023-24 Carryover Extracurricular repurposed repurposed for Extracurricular]])</f>
        <v>56112</v>
      </c>
      <c r="R30" s="18"/>
      <c r="S30" s="18">
        <v>152304</v>
      </c>
      <c r="T30" s="18">
        <f>Table2[[#This Row],[2025-26 BCTEA Approved]]-Table2[[#This Row],[2023-24 BCTEA To/from Carryover]]</f>
        <v>148764</v>
      </c>
      <c r="U30" s="18">
        <v>45197</v>
      </c>
      <c r="V30" s="18">
        <v>88665</v>
      </c>
      <c r="W30" s="18">
        <f>Table2[[#This Row],[2024-25 CDS Payment]]-X30</f>
        <v>43468</v>
      </c>
      <c r="X30" s="18">
        <f>Table2[[#This Row],[2024-25 EX Allocation]]-Table2[[#This Row],[2023-24 Carryover Extracurricular repurposed repurposed for Extracurricular]]</f>
        <v>45197</v>
      </c>
      <c r="Y30" s="18">
        <f>SUM(Table2[[#This Row],[Part of 2024-25 CDS Payment that is To/From]:[Part of 2024-25 CDS Payment that is Extracurricular]])-Table2[[#This Row],[2024-25 CDS Payment]]</f>
        <v>0</v>
      </c>
      <c r="Z30" s="18">
        <v>102022</v>
      </c>
      <c r="AA30" s="18">
        <v>45910</v>
      </c>
      <c r="AB30" s="18"/>
      <c r="AC30"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101309</v>
      </c>
      <c r="AD30" s="18">
        <v>0</v>
      </c>
      <c r="AE30" s="18">
        <f>ROUND(IF(Table2[[#This Row],[2025-26 BCTEA Approved]]-Table2[[#This Row],[2023-24 BCTEA To/from Carryover]]-Table2[[#This Row],[ex Repurposed to TO/FROM - FOR REF. DNU]]&gt;0,Table2[[#This Row],[2025-26 BCTEA Approved]]-Table2[[#This Row],[2023-24 BCTEA To/from Carryover]]-Table2[[#This Row],[ex Repurposed to TO/FROM - FOR REF. DNU]], "$0"),0)</f>
        <v>148764</v>
      </c>
      <c r="AF30" s="19">
        <v>308</v>
      </c>
      <c r="AG30" s="19">
        <v>169</v>
      </c>
      <c r="AH30" s="18">
        <v>1080</v>
      </c>
      <c r="AI30" s="18">
        <v>63</v>
      </c>
      <c r="AJ30" s="18">
        <v>1312</v>
      </c>
      <c r="AK30" s="18">
        <f>Table2[[#This Row],[2025-26 FN_SR]]*Table2[[#This Row],[Student Count as per 2022-23 Nominal Roll]]</f>
        <v>404096</v>
      </c>
      <c r="AM30">
        <v>559</v>
      </c>
    </row>
    <row r="31" spans="1:39" x14ac:dyDescent="0.3">
      <c r="A31">
        <v>28</v>
      </c>
      <c r="B31" t="s">
        <v>127</v>
      </c>
      <c r="C31" s="30">
        <v>709</v>
      </c>
      <c r="D31" s="7" t="s">
        <v>197</v>
      </c>
      <c r="F31" s="15">
        <v>2326</v>
      </c>
      <c r="G31" s="15">
        <v>70</v>
      </c>
      <c r="I31" s="16">
        <v>107100</v>
      </c>
      <c r="J31" s="17">
        <v>2092192</v>
      </c>
      <c r="K31" s="18">
        <v>41670685</v>
      </c>
      <c r="L31" s="18">
        <v>274209</v>
      </c>
      <c r="M31" s="18">
        <v>1724370</v>
      </c>
      <c r="N31" s="18">
        <v>303000</v>
      </c>
      <c r="O31" s="17"/>
      <c r="P31" s="17">
        <v>56028</v>
      </c>
      <c r="Q31" s="18">
        <f>Table2[[#This Row],[2023-24 BCTEA Extracurricular Carryover prior to repurposing (confimred amount)]]-(Table2[[#This Row],[2023-24 Carryover Extracurricular repurposed repurposed for to/from]]+Table2[[#This Row],[2023-24 Carryover Extracurricular repurposed repurposed for Extracurricular]])</f>
        <v>18307</v>
      </c>
      <c r="R31" s="18"/>
      <c r="S31" s="18">
        <v>186632</v>
      </c>
      <c r="T31" s="18">
        <f>Table2[[#This Row],[2025-26 BCTEA Approved]]-Table2[[#This Row],[2023-24 BCTEA To/from Carryover]]</f>
        <v>130604</v>
      </c>
      <c r="U31" s="18">
        <v>13356</v>
      </c>
      <c r="V31" s="18">
        <v>108852</v>
      </c>
      <c r="W31" s="18">
        <f>Table2[[#This Row],[2024-25 CDS Payment]]-X31</f>
        <v>95496</v>
      </c>
      <c r="X31" s="18">
        <f>Table2[[#This Row],[2024-25 EX Allocation]]-Table2[[#This Row],[2023-24 Carryover Extracurricular repurposed repurposed for Extracurricular]]</f>
        <v>13356</v>
      </c>
      <c r="Y31" s="18">
        <f>SUM(Table2[[#This Row],[Part of 2024-25 CDS Payment that is To/From]:[Part of 2024-25 CDS Payment that is Extracurricular]])-Table2[[#This Row],[2024-25 CDS Payment]]</f>
        <v>0</v>
      </c>
      <c r="Z31" s="18">
        <v>40683</v>
      </c>
      <c r="AA31" s="18">
        <v>22376</v>
      </c>
      <c r="AB31" s="18"/>
      <c r="AC31"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31663</v>
      </c>
      <c r="AD31" s="18">
        <v>0</v>
      </c>
      <c r="AE31" s="18">
        <f>ROUND(IF(Table2[[#This Row],[2025-26 BCTEA Approved]]-Table2[[#This Row],[2023-24 BCTEA To/from Carryover]]-Table2[[#This Row],[ex Repurposed to TO/FROM - FOR REF. DNU]]&gt;0,Table2[[#This Row],[2025-26 BCTEA Approved]]-Table2[[#This Row],[2023-24 BCTEA To/from Carryover]]-Table2[[#This Row],[ex Repurposed to TO/FROM - FOR REF. DNU]], "$0"),0)</f>
        <v>130604</v>
      </c>
      <c r="AF31" s="19">
        <v>91</v>
      </c>
      <c r="AG31" s="19">
        <v>98</v>
      </c>
      <c r="AH31" s="18">
        <v>617</v>
      </c>
      <c r="AI31" s="18">
        <v>108</v>
      </c>
      <c r="AJ31" s="18">
        <v>823</v>
      </c>
      <c r="AK31" s="18">
        <f>Table2[[#This Row],[2025-26 FN_SR]]*Table2[[#This Row],[Student Count as per 2022-23 Nominal Roll]]</f>
        <v>74893</v>
      </c>
      <c r="AM31">
        <v>560</v>
      </c>
    </row>
    <row r="32" spans="1:39" x14ac:dyDescent="0.3">
      <c r="A32">
        <v>28</v>
      </c>
      <c r="B32" t="s">
        <v>127</v>
      </c>
      <c r="C32" s="30">
        <v>721</v>
      </c>
      <c r="D32" s="7" t="s">
        <v>199</v>
      </c>
      <c r="F32" s="15">
        <v>2326</v>
      </c>
      <c r="G32" s="15">
        <v>70</v>
      </c>
      <c r="I32" s="16">
        <v>107100</v>
      </c>
      <c r="J32" s="17">
        <v>2092192</v>
      </c>
      <c r="K32" s="18">
        <v>41670685</v>
      </c>
      <c r="L32" s="18">
        <v>274209</v>
      </c>
      <c r="M32" s="18">
        <v>1724370</v>
      </c>
      <c r="N32" s="18">
        <v>303000</v>
      </c>
      <c r="O32" s="17"/>
      <c r="P32" s="17">
        <v>56028</v>
      </c>
      <c r="Q32" s="18">
        <f>Table2[[#This Row],[2023-24 BCTEA Extracurricular Carryover prior to repurposing (confimred amount)]]-(Table2[[#This Row],[2023-24 Carryover Extracurricular repurposed repurposed for to/from]]+Table2[[#This Row],[2023-24 Carryover Extracurricular repurposed repurposed for Extracurricular]])</f>
        <v>18307</v>
      </c>
      <c r="R32" s="18"/>
      <c r="S32" s="18">
        <v>186632</v>
      </c>
      <c r="T32" s="18">
        <f>Table2[[#This Row],[2025-26 BCTEA Approved]]-Table2[[#This Row],[2023-24 BCTEA To/from Carryover]]</f>
        <v>130604</v>
      </c>
      <c r="U32" s="18">
        <v>13356</v>
      </c>
      <c r="V32" s="18">
        <v>108852</v>
      </c>
      <c r="W32" s="18">
        <f>Table2[[#This Row],[2024-25 CDS Payment]]-X32</f>
        <v>95496</v>
      </c>
      <c r="X32" s="18">
        <f>Table2[[#This Row],[2024-25 EX Allocation]]-Table2[[#This Row],[2023-24 Carryover Extracurricular repurposed repurposed for Extracurricular]]</f>
        <v>13356</v>
      </c>
      <c r="Y32" s="18">
        <f>SUM(Table2[[#This Row],[Part of 2024-25 CDS Payment that is To/From]:[Part of 2024-25 CDS Payment that is Extracurricular]])-Table2[[#This Row],[2024-25 CDS Payment]]</f>
        <v>0</v>
      </c>
      <c r="Z32" s="18">
        <v>40683</v>
      </c>
      <c r="AA32" s="18">
        <v>22376</v>
      </c>
      <c r="AB32" s="18"/>
      <c r="AC32"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31663</v>
      </c>
      <c r="AD32" s="18">
        <v>0</v>
      </c>
      <c r="AE32" s="18">
        <f>ROUND(IF(Table2[[#This Row],[2025-26 BCTEA Approved]]-Table2[[#This Row],[2023-24 BCTEA To/from Carryover]]-Table2[[#This Row],[ex Repurposed to TO/FROM - FOR REF. DNU]]&gt;0,Table2[[#This Row],[2025-26 BCTEA Approved]]-Table2[[#This Row],[2023-24 BCTEA To/from Carryover]]-Table2[[#This Row],[ex Repurposed to TO/FROM - FOR REF. DNU]], "$0"),0)</f>
        <v>130604</v>
      </c>
      <c r="AF32" s="19">
        <v>91</v>
      </c>
      <c r="AG32" s="19">
        <v>98</v>
      </c>
      <c r="AH32" s="18">
        <v>617</v>
      </c>
      <c r="AI32" s="18">
        <v>108</v>
      </c>
      <c r="AJ32" s="18">
        <v>823</v>
      </c>
      <c r="AK32" s="18">
        <f>Table2[[#This Row],[2025-26 FN_SR]]*Table2[[#This Row],[Student Count as per 2022-23 Nominal Roll]]</f>
        <v>74893</v>
      </c>
      <c r="AM32">
        <v>561</v>
      </c>
    </row>
    <row r="33" spans="1:39" x14ac:dyDescent="0.3">
      <c r="A33">
        <v>28</v>
      </c>
      <c r="B33" t="s">
        <v>127</v>
      </c>
      <c r="C33" s="30">
        <v>715</v>
      </c>
      <c r="D33" s="7" t="s">
        <v>200</v>
      </c>
      <c r="F33" s="15">
        <v>2326</v>
      </c>
      <c r="G33" s="15">
        <v>70</v>
      </c>
      <c r="I33" s="16">
        <v>107100</v>
      </c>
      <c r="J33" s="17">
        <v>2092192</v>
      </c>
      <c r="K33" s="18">
        <v>41670685</v>
      </c>
      <c r="L33" s="18">
        <v>274209</v>
      </c>
      <c r="M33" s="18">
        <v>1724370</v>
      </c>
      <c r="N33" s="18">
        <v>303000</v>
      </c>
      <c r="O33" s="17"/>
      <c r="P33" s="17">
        <v>56028</v>
      </c>
      <c r="Q33" s="18">
        <f>Table2[[#This Row],[2023-24 BCTEA Extracurricular Carryover prior to repurposing (confimred amount)]]-(Table2[[#This Row],[2023-24 Carryover Extracurricular repurposed repurposed for to/from]]+Table2[[#This Row],[2023-24 Carryover Extracurricular repurposed repurposed for Extracurricular]])</f>
        <v>18307</v>
      </c>
      <c r="R33" s="18"/>
      <c r="S33" s="18">
        <v>186632</v>
      </c>
      <c r="T33" s="18">
        <f>Table2[[#This Row],[2025-26 BCTEA Approved]]-Table2[[#This Row],[2023-24 BCTEA To/from Carryover]]</f>
        <v>130604</v>
      </c>
      <c r="U33" s="18">
        <v>13356</v>
      </c>
      <c r="V33" s="18">
        <v>108852</v>
      </c>
      <c r="W33" s="18">
        <f>Table2[[#This Row],[2024-25 CDS Payment]]-X33</f>
        <v>95496</v>
      </c>
      <c r="X33" s="18">
        <f>Table2[[#This Row],[2024-25 EX Allocation]]-Table2[[#This Row],[2023-24 Carryover Extracurricular repurposed repurposed for Extracurricular]]</f>
        <v>13356</v>
      </c>
      <c r="Y33" s="18">
        <f>SUM(Table2[[#This Row],[Part of 2024-25 CDS Payment that is To/From]:[Part of 2024-25 CDS Payment that is Extracurricular]])-Table2[[#This Row],[2024-25 CDS Payment]]</f>
        <v>0</v>
      </c>
      <c r="Z33" s="18">
        <v>40683</v>
      </c>
      <c r="AA33" s="18">
        <v>22376</v>
      </c>
      <c r="AB33" s="18"/>
      <c r="AC33"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31663</v>
      </c>
      <c r="AD33" s="18">
        <v>0</v>
      </c>
      <c r="AE33" s="18">
        <f>ROUND(IF(Table2[[#This Row],[2025-26 BCTEA Approved]]-Table2[[#This Row],[2023-24 BCTEA To/from Carryover]]-Table2[[#This Row],[ex Repurposed to TO/FROM - FOR REF. DNU]]&gt;0,Table2[[#This Row],[2025-26 BCTEA Approved]]-Table2[[#This Row],[2023-24 BCTEA To/from Carryover]]-Table2[[#This Row],[ex Repurposed to TO/FROM - FOR REF. DNU]], "$0"),0)</f>
        <v>130604</v>
      </c>
      <c r="AF33" s="19">
        <v>91</v>
      </c>
      <c r="AG33" s="19">
        <v>98</v>
      </c>
      <c r="AH33" s="18">
        <v>617</v>
      </c>
      <c r="AI33" s="18">
        <v>108</v>
      </c>
      <c r="AJ33" s="18">
        <v>823</v>
      </c>
      <c r="AK33" s="18">
        <f>Table2[[#This Row],[2025-26 FN_SR]]*Table2[[#This Row],[Student Count as per 2022-23 Nominal Roll]]</f>
        <v>74893</v>
      </c>
      <c r="AM33">
        <v>562</v>
      </c>
    </row>
    <row r="34" spans="1:39" x14ac:dyDescent="0.3">
      <c r="A34">
        <v>28</v>
      </c>
      <c r="B34" t="s">
        <v>127</v>
      </c>
      <c r="C34" s="30">
        <v>720</v>
      </c>
      <c r="D34" s="7" t="s">
        <v>201</v>
      </c>
      <c r="F34" s="15">
        <v>2326</v>
      </c>
      <c r="G34" s="15">
        <v>70</v>
      </c>
      <c r="I34" s="16">
        <v>107100</v>
      </c>
      <c r="J34" s="17">
        <v>2092192</v>
      </c>
      <c r="K34" s="18">
        <v>41670685</v>
      </c>
      <c r="L34" s="18">
        <v>274209</v>
      </c>
      <c r="M34" s="18">
        <v>1724370</v>
      </c>
      <c r="N34" s="18">
        <v>303000</v>
      </c>
      <c r="O34" s="17"/>
      <c r="P34" s="17">
        <v>56028</v>
      </c>
      <c r="Q34" s="18">
        <f>Table2[[#This Row],[2023-24 BCTEA Extracurricular Carryover prior to repurposing (confimred amount)]]-(Table2[[#This Row],[2023-24 Carryover Extracurricular repurposed repurposed for to/from]]+Table2[[#This Row],[2023-24 Carryover Extracurricular repurposed repurposed for Extracurricular]])</f>
        <v>18307</v>
      </c>
      <c r="R34" s="18"/>
      <c r="S34" s="18">
        <v>186632</v>
      </c>
      <c r="T34" s="18">
        <f>Table2[[#This Row],[2025-26 BCTEA Approved]]-Table2[[#This Row],[2023-24 BCTEA To/from Carryover]]</f>
        <v>130604</v>
      </c>
      <c r="U34" s="18">
        <v>13356</v>
      </c>
      <c r="V34" s="18">
        <v>108852</v>
      </c>
      <c r="W34" s="18">
        <f>Table2[[#This Row],[2024-25 CDS Payment]]-X34</f>
        <v>95496</v>
      </c>
      <c r="X34" s="18">
        <f>Table2[[#This Row],[2024-25 EX Allocation]]-Table2[[#This Row],[2023-24 Carryover Extracurricular repurposed repurposed for Extracurricular]]</f>
        <v>13356</v>
      </c>
      <c r="Y34" s="18">
        <f>SUM(Table2[[#This Row],[Part of 2024-25 CDS Payment that is To/From]:[Part of 2024-25 CDS Payment that is Extracurricular]])-Table2[[#This Row],[2024-25 CDS Payment]]</f>
        <v>0</v>
      </c>
      <c r="Z34" s="18">
        <v>40683</v>
      </c>
      <c r="AA34" s="18">
        <v>22376</v>
      </c>
      <c r="AB34" s="18"/>
      <c r="AC34"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31663</v>
      </c>
      <c r="AD34" s="18">
        <v>0</v>
      </c>
      <c r="AE34" s="18">
        <f>ROUND(IF(Table2[[#This Row],[2025-26 BCTEA Approved]]-Table2[[#This Row],[2023-24 BCTEA To/from Carryover]]-Table2[[#This Row],[ex Repurposed to TO/FROM - FOR REF. DNU]]&gt;0,Table2[[#This Row],[2025-26 BCTEA Approved]]-Table2[[#This Row],[2023-24 BCTEA To/from Carryover]]-Table2[[#This Row],[ex Repurposed to TO/FROM - FOR REF. DNU]], "$0"),0)</f>
        <v>130604</v>
      </c>
      <c r="AF34" s="19">
        <v>91</v>
      </c>
      <c r="AG34" s="19">
        <v>98</v>
      </c>
      <c r="AH34" s="18">
        <v>617</v>
      </c>
      <c r="AI34" s="18">
        <v>108</v>
      </c>
      <c r="AJ34" s="18">
        <v>823</v>
      </c>
      <c r="AK34" s="18">
        <f>Table2[[#This Row],[2025-26 FN_SR]]*Table2[[#This Row],[Student Count as per 2022-23 Nominal Roll]]</f>
        <v>74893</v>
      </c>
      <c r="AM34">
        <v>563</v>
      </c>
    </row>
    <row r="35" spans="1:39" x14ac:dyDescent="0.3">
      <c r="A35">
        <v>28</v>
      </c>
      <c r="B35" t="s">
        <v>127</v>
      </c>
      <c r="C35" s="30">
        <v>723</v>
      </c>
      <c r="D35" s="7" t="s">
        <v>191</v>
      </c>
      <c r="F35" s="15">
        <v>2326</v>
      </c>
      <c r="G35" s="15">
        <v>70</v>
      </c>
      <c r="I35" s="16">
        <v>107100</v>
      </c>
      <c r="J35" s="17">
        <v>2092192</v>
      </c>
      <c r="K35" s="18">
        <v>41670685</v>
      </c>
      <c r="L35" s="18">
        <v>274209</v>
      </c>
      <c r="M35" s="18">
        <v>1724370</v>
      </c>
      <c r="N35" s="18">
        <v>303000</v>
      </c>
      <c r="O35" s="17"/>
      <c r="P35" s="17">
        <v>56028</v>
      </c>
      <c r="Q35" s="18">
        <f>Table2[[#This Row],[2023-24 BCTEA Extracurricular Carryover prior to repurposing (confimred amount)]]-(Table2[[#This Row],[2023-24 Carryover Extracurricular repurposed repurposed for to/from]]+Table2[[#This Row],[2023-24 Carryover Extracurricular repurposed repurposed for Extracurricular]])</f>
        <v>18307</v>
      </c>
      <c r="R35" s="18"/>
      <c r="S35" s="18">
        <v>186632</v>
      </c>
      <c r="T35" s="18">
        <f>Table2[[#This Row],[2025-26 BCTEA Approved]]-Table2[[#This Row],[2023-24 BCTEA To/from Carryover]]</f>
        <v>130604</v>
      </c>
      <c r="U35" s="18">
        <v>13356</v>
      </c>
      <c r="V35" s="18">
        <v>108852</v>
      </c>
      <c r="W35" s="18">
        <f>Table2[[#This Row],[2024-25 CDS Payment]]-X35</f>
        <v>95496</v>
      </c>
      <c r="X35" s="18">
        <f>Table2[[#This Row],[2024-25 EX Allocation]]-Table2[[#This Row],[2023-24 Carryover Extracurricular repurposed repurposed for Extracurricular]]</f>
        <v>13356</v>
      </c>
      <c r="Y35" s="18">
        <f>SUM(Table2[[#This Row],[Part of 2024-25 CDS Payment that is To/From]:[Part of 2024-25 CDS Payment that is Extracurricular]])-Table2[[#This Row],[2024-25 CDS Payment]]</f>
        <v>0</v>
      </c>
      <c r="Z35" s="18">
        <v>40683</v>
      </c>
      <c r="AA35" s="18">
        <v>22376</v>
      </c>
      <c r="AB35" s="18"/>
      <c r="AC35"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31663</v>
      </c>
      <c r="AD35" s="18">
        <v>0</v>
      </c>
      <c r="AE35" s="18">
        <f>ROUND(IF(Table2[[#This Row],[2025-26 BCTEA Approved]]-Table2[[#This Row],[2023-24 BCTEA To/from Carryover]]-Table2[[#This Row],[ex Repurposed to TO/FROM - FOR REF. DNU]]&gt;0,Table2[[#This Row],[2025-26 BCTEA Approved]]-Table2[[#This Row],[2023-24 BCTEA To/from Carryover]]-Table2[[#This Row],[ex Repurposed to TO/FROM - FOR REF. DNU]], "$0"),0)</f>
        <v>130604</v>
      </c>
      <c r="AF35" s="19">
        <v>91</v>
      </c>
      <c r="AG35" s="19">
        <v>98</v>
      </c>
      <c r="AH35" s="18">
        <v>617</v>
      </c>
      <c r="AI35" s="18">
        <v>108</v>
      </c>
      <c r="AJ35" s="18">
        <v>823</v>
      </c>
      <c r="AK35" s="18">
        <f>Table2[[#This Row],[2025-26 FN_SR]]*Table2[[#This Row],[Student Count as per 2022-23 Nominal Roll]]</f>
        <v>74893</v>
      </c>
      <c r="AM35">
        <v>564</v>
      </c>
    </row>
    <row r="36" spans="1:39" x14ac:dyDescent="0.3">
      <c r="A36">
        <v>28</v>
      </c>
      <c r="B36" t="s">
        <v>127</v>
      </c>
      <c r="C36" s="30">
        <v>722</v>
      </c>
      <c r="D36" s="7" t="s">
        <v>194</v>
      </c>
      <c r="F36" s="15">
        <v>2326</v>
      </c>
      <c r="G36" s="15">
        <v>70</v>
      </c>
      <c r="I36" s="16">
        <v>107100</v>
      </c>
      <c r="J36" s="17">
        <v>2092192</v>
      </c>
      <c r="K36" s="18">
        <v>41670685</v>
      </c>
      <c r="L36" s="18">
        <v>274209</v>
      </c>
      <c r="M36" s="18">
        <v>1724370</v>
      </c>
      <c r="N36" s="18">
        <v>303000</v>
      </c>
      <c r="O36" s="17"/>
      <c r="P36" s="17">
        <v>56028</v>
      </c>
      <c r="Q36" s="18">
        <f>Table2[[#This Row],[2023-24 BCTEA Extracurricular Carryover prior to repurposing (confimred amount)]]-(Table2[[#This Row],[2023-24 Carryover Extracurricular repurposed repurposed for to/from]]+Table2[[#This Row],[2023-24 Carryover Extracurricular repurposed repurposed for Extracurricular]])</f>
        <v>18307</v>
      </c>
      <c r="R36" s="18"/>
      <c r="S36" s="18">
        <v>186632</v>
      </c>
      <c r="T36" s="18">
        <f>Table2[[#This Row],[2025-26 BCTEA Approved]]-Table2[[#This Row],[2023-24 BCTEA To/from Carryover]]</f>
        <v>130604</v>
      </c>
      <c r="U36" s="18">
        <v>13356</v>
      </c>
      <c r="V36" s="18">
        <v>108852</v>
      </c>
      <c r="W36" s="18">
        <f>Table2[[#This Row],[2024-25 CDS Payment]]-X36</f>
        <v>95496</v>
      </c>
      <c r="X36" s="18">
        <f>Table2[[#This Row],[2024-25 EX Allocation]]-Table2[[#This Row],[2023-24 Carryover Extracurricular repurposed repurposed for Extracurricular]]</f>
        <v>13356</v>
      </c>
      <c r="Y36" s="18">
        <f>SUM(Table2[[#This Row],[Part of 2024-25 CDS Payment that is To/From]:[Part of 2024-25 CDS Payment that is Extracurricular]])-Table2[[#This Row],[2024-25 CDS Payment]]</f>
        <v>0</v>
      </c>
      <c r="Z36" s="18">
        <v>40683</v>
      </c>
      <c r="AA36" s="18">
        <v>22376</v>
      </c>
      <c r="AB36" s="18"/>
      <c r="AC36"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31663</v>
      </c>
      <c r="AD36" s="18">
        <v>0</v>
      </c>
      <c r="AE36" s="18">
        <f>ROUND(IF(Table2[[#This Row],[2025-26 BCTEA Approved]]-Table2[[#This Row],[2023-24 BCTEA To/from Carryover]]-Table2[[#This Row],[ex Repurposed to TO/FROM - FOR REF. DNU]]&gt;0,Table2[[#This Row],[2025-26 BCTEA Approved]]-Table2[[#This Row],[2023-24 BCTEA To/from Carryover]]-Table2[[#This Row],[ex Repurposed to TO/FROM - FOR REF. DNU]], "$0"),0)</f>
        <v>130604</v>
      </c>
      <c r="AF36" s="19">
        <v>91</v>
      </c>
      <c r="AG36" s="19">
        <v>98</v>
      </c>
      <c r="AH36" s="18">
        <v>617</v>
      </c>
      <c r="AI36" s="18">
        <v>108</v>
      </c>
      <c r="AJ36" s="18">
        <v>823</v>
      </c>
      <c r="AK36" s="18">
        <f>Table2[[#This Row],[2025-26 FN_SR]]*Table2[[#This Row],[Student Count as per 2022-23 Nominal Roll]]</f>
        <v>74893</v>
      </c>
      <c r="AM36">
        <v>565</v>
      </c>
    </row>
    <row r="37" spans="1:39" x14ac:dyDescent="0.3">
      <c r="A37">
        <v>28</v>
      </c>
      <c r="B37" t="s">
        <v>127</v>
      </c>
      <c r="C37" s="30">
        <v>714</v>
      </c>
      <c r="D37" s="7" t="s">
        <v>196</v>
      </c>
      <c r="F37" s="15">
        <v>2326</v>
      </c>
      <c r="G37" s="15">
        <v>70</v>
      </c>
      <c r="I37" s="16">
        <v>107100</v>
      </c>
      <c r="J37" s="17">
        <v>2092192</v>
      </c>
      <c r="K37" s="18">
        <v>41670685</v>
      </c>
      <c r="L37" s="18">
        <v>274209</v>
      </c>
      <c r="M37" s="18">
        <v>1724370</v>
      </c>
      <c r="N37" s="18">
        <v>303000</v>
      </c>
      <c r="O37" s="17"/>
      <c r="P37" s="17">
        <v>56028</v>
      </c>
      <c r="Q37" s="18">
        <f>Table2[[#This Row],[2023-24 BCTEA Extracurricular Carryover prior to repurposing (confimred amount)]]-(Table2[[#This Row],[2023-24 Carryover Extracurricular repurposed repurposed for to/from]]+Table2[[#This Row],[2023-24 Carryover Extracurricular repurposed repurposed for Extracurricular]])</f>
        <v>18307</v>
      </c>
      <c r="R37" s="18"/>
      <c r="S37" s="18">
        <v>186632</v>
      </c>
      <c r="T37" s="18">
        <f>Table2[[#This Row],[2025-26 BCTEA Approved]]-Table2[[#This Row],[2023-24 BCTEA To/from Carryover]]</f>
        <v>130604</v>
      </c>
      <c r="U37" s="18">
        <v>13356</v>
      </c>
      <c r="V37" s="18">
        <v>108852</v>
      </c>
      <c r="W37" s="18">
        <f>Table2[[#This Row],[2024-25 CDS Payment]]-X37</f>
        <v>95496</v>
      </c>
      <c r="X37" s="18">
        <f>Table2[[#This Row],[2024-25 EX Allocation]]-Table2[[#This Row],[2023-24 Carryover Extracurricular repurposed repurposed for Extracurricular]]</f>
        <v>13356</v>
      </c>
      <c r="Y37" s="18">
        <f>SUM(Table2[[#This Row],[Part of 2024-25 CDS Payment that is To/From]:[Part of 2024-25 CDS Payment that is Extracurricular]])-Table2[[#This Row],[2024-25 CDS Payment]]</f>
        <v>0</v>
      </c>
      <c r="Z37" s="18">
        <v>40683</v>
      </c>
      <c r="AA37" s="18">
        <v>22376</v>
      </c>
      <c r="AB37" s="18"/>
      <c r="AC37"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31663</v>
      </c>
      <c r="AD37" s="18">
        <v>0</v>
      </c>
      <c r="AE37" s="18">
        <f>ROUND(IF(Table2[[#This Row],[2025-26 BCTEA Approved]]-Table2[[#This Row],[2023-24 BCTEA To/from Carryover]]-Table2[[#This Row],[ex Repurposed to TO/FROM - FOR REF. DNU]]&gt;0,Table2[[#This Row],[2025-26 BCTEA Approved]]-Table2[[#This Row],[2023-24 BCTEA To/from Carryover]]-Table2[[#This Row],[ex Repurposed to TO/FROM - FOR REF. DNU]], "$0"),0)</f>
        <v>130604</v>
      </c>
      <c r="AF37" s="19">
        <v>91</v>
      </c>
      <c r="AG37" s="19">
        <v>98</v>
      </c>
      <c r="AH37" s="18">
        <v>617</v>
      </c>
      <c r="AI37" s="18">
        <v>108</v>
      </c>
      <c r="AJ37" s="18">
        <v>823</v>
      </c>
      <c r="AK37" s="18">
        <f>Table2[[#This Row],[2025-26 FN_SR]]*Table2[[#This Row],[Student Count as per 2022-23 Nominal Roll]]</f>
        <v>74893</v>
      </c>
      <c r="AM37">
        <v>567</v>
      </c>
    </row>
    <row r="38" spans="1:39" x14ac:dyDescent="0.3">
      <c r="A38">
        <v>33</v>
      </c>
      <c r="B38" t="s">
        <v>128</v>
      </c>
      <c r="C38">
        <v>584</v>
      </c>
      <c r="D38" t="s">
        <v>202</v>
      </c>
      <c r="F38" s="15">
        <v>4370</v>
      </c>
      <c r="G38" s="15">
        <v>238</v>
      </c>
      <c r="I38" s="16">
        <v>311645</v>
      </c>
      <c r="J38" s="17">
        <v>5010448</v>
      </c>
      <c r="K38" s="18">
        <v>193271409</v>
      </c>
      <c r="L38" s="18">
        <v>329456</v>
      </c>
      <c r="M38" s="18">
        <v>2594336</v>
      </c>
      <c r="N38" s="18">
        <v>1124000</v>
      </c>
      <c r="O38" s="17"/>
      <c r="P38" s="17">
        <v>0</v>
      </c>
      <c r="Q38" s="18">
        <f>Table2[[#This Row],[2023-24 BCTEA Extracurricular Carryover prior to repurposing (confimred amount)]]-(Table2[[#This Row],[2023-24 Carryover Extracurricular repurposed repurposed for to/from]]+Table2[[#This Row],[2023-24 Carryover Extracurricular repurposed repurposed for Extracurricular]])</f>
        <v>106474</v>
      </c>
      <c r="R38" s="18"/>
      <c r="S38" s="18">
        <v>18179</v>
      </c>
      <c r="T38" s="18">
        <f>Table2[[#This Row],[2025-26 BCTEA Approved]]-Table2[[#This Row],[2023-24 BCTEA To/from Carryover]]</f>
        <v>18179</v>
      </c>
      <c r="U38" s="18">
        <v>49746</v>
      </c>
      <c r="V38" s="18">
        <v>0</v>
      </c>
      <c r="W38" s="18">
        <f>Table2[[#This Row],[2024-25 CDS Payment]]-X38</f>
        <v>-49746</v>
      </c>
      <c r="X38" s="18">
        <f>Table2[[#This Row],[2024-25 EX Allocation]]-Table2[[#This Row],[2023-24 Carryover Extracurricular repurposed repurposed for Extracurricular]]</f>
        <v>49746</v>
      </c>
      <c r="Y38" s="18">
        <f>SUM(Table2[[#This Row],[Part of 2024-25 CDS Payment that is To/From]:[Part of 2024-25 CDS Payment that is Extracurricular]])-Table2[[#This Row],[2024-25 CDS Payment]]</f>
        <v>0</v>
      </c>
      <c r="Z38" s="18">
        <v>172790</v>
      </c>
      <c r="AA38" s="18">
        <v>66316</v>
      </c>
      <c r="AB38" s="18"/>
      <c r="AC38"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156220</v>
      </c>
      <c r="AD38" s="18">
        <v>0</v>
      </c>
      <c r="AE38" s="18">
        <f>ROUND(IF(Table2[[#This Row],[2025-26 BCTEA Approved]]-Table2[[#This Row],[2023-24 BCTEA To/from Carryover]]-Table2[[#This Row],[ex Repurposed to TO/FROM - FOR REF. DNU]]&gt;0,Table2[[#This Row],[2025-26 BCTEA Approved]]-Table2[[#This Row],[2023-24 BCTEA To/from Carryover]]-Table2[[#This Row],[ex Repurposed to TO/FROM - FOR REF. DNU]], "$0"),0)</f>
        <v>18179</v>
      </c>
      <c r="AF38" s="19">
        <v>339</v>
      </c>
      <c r="AG38" s="19">
        <v>21</v>
      </c>
      <c r="AH38" s="18">
        <v>164</v>
      </c>
      <c r="AI38" s="18">
        <v>71</v>
      </c>
      <c r="AJ38" s="18">
        <v>256</v>
      </c>
      <c r="AK38" s="18">
        <f>Table2[[#This Row],[2025-26 FN_SR]]*Table2[[#This Row],[Student Count as per 2022-23 Nominal Roll]]</f>
        <v>86784</v>
      </c>
      <c r="AM38">
        <v>568</v>
      </c>
    </row>
    <row r="39" spans="1:39" x14ac:dyDescent="0.3">
      <c r="A39">
        <v>33</v>
      </c>
      <c r="B39" t="s">
        <v>128</v>
      </c>
      <c r="C39">
        <v>586</v>
      </c>
      <c r="D39" t="s">
        <v>203</v>
      </c>
      <c r="F39" s="15">
        <v>4370</v>
      </c>
      <c r="G39" s="15">
        <v>238</v>
      </c>
      <c r="I39" s="16">
        <v>311645</v>
      </c>
      <c r="J39" s="17">
        <v>5010448</v>
      </c>
      <c r="K39" s="18">
        <v>193271409</v>
      </c>
      <c r="L39" s="18">
        <v>329456</v>
      </c>
      <c r="M39" s="18">
        <v>2594336</v>
      </c>
      <c r="N39" s="18">
        <v>1124000</v>
      </c>
      <c r="O39" s="17"/>
      <c r="P39" s="17">
        <v>0</v>
      </c>
      <c r="Q39" s="18">
        <f>Table2[[#This Row],[2023-24 BCTEA Extracurricular Carryover prior to repurposing (confimred amount)]]-(Table2[[#This Row],[2023-24 Carryover Extracurricular repurposed repurposed for to/from]]+Table2[[#This Row],[2023-24 Carryover Extracurricular repurposed repurposed for Extracurricular]])</f>
        <v>106474</v>
      </c>
      <c r="R39" s="18"/>
      <c r="S39" s="18">
        <v>18179</v>
      </c>
      <c r="T39" s="18">
        <f>Table2[[#This Row],[2025-26 BCTEA Approved]]-Table2[[#This Row],[2023-24 BCTEA To/from Carryover]]</f>
        <v>18179</v>
      </c>
      <c r="U39" s="18">
        <v>49746</v>
      </c>
      <c r="V39" s="18">
        <v>0</v>
      </c>
      <c r="W39" s="18">
        <f>Table2[[#This Row],[2024-25 CDS Payment]]-X39</f>
        <v>-49746</v>
      </c>
      <c r="X39" s="18">
        <f>Table2[[#This Row],[2024-25 EX Allocation]]-Table2[[#This Row],[2023-24 Carryover Extracurricular repurposed repurposed for Extracurricular]]</f>
        <v>49746</v>
      </c>
      <c r="Y39" s="18">
        <f>SUM(Table2[[#This Row],[Part of 2024-25 CDS Payment that is To/From]:[Part of 2024-25 CDS Payment that is Extracurricular]])-Table2[[#This Row],[2024-25 CDS Payment]]</f>
        <v>0</v>
      </c>
      <c r="Z39" s="18">
        <v>172790</v>
      </c>
      <c r="AA39" s="18">
        <v>66316</v>
      </c>
      <c r="AB39" s="18"/>
      <c r="AC39"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156220</v>
      </c>
      <c r="AD39" s="18">
        <v>0</v>
      </c>
      <c r="AE39" s="18">
        <f>ROUND(IF(Table2[[#This Row],[2025-26 BCTEA Approved]]-Table2[[#This Row],[2023-24 BCTEA To/from Carryover]]-Table2[[#This Row],[ex Repurposed to TO/FROM - FOR REF. DNU]]&gt;0,Table2[[#This Row],[2025-26 BCTEA Approved]]-Table2[[#This Row],[2023-24 BCTEA To/from Carryover]]-Table2[[#This Row],[ex Repurposed to TO/FROM - FOR REF. DNU]], "$0"),0)</f>
        <v>18179</v>
      </c>
      <c r="AF39" s="19">
        <v>339</v>
      </c>
      <c r="AG39" s="19">
        <v>21</v>
      </c>
      <c r="AH39" s="18">
        <v>164</v>
      </c>
      <c r="AI39" s="18">
        <v>71</v>
      </c>
      <c r="AJ39" s="18">
        <v>256</v>
      </c>
      <c r="AK39" s="18">
        <f>Table2[[#This Row],[2025-26 FN_SR]]*Table2[[#This Row],[Student Count as per 2022-23 Nominal Roll]]</f>
        <v>86784</v>
      </c>
      <c r="AM39">
        <v>569</v>
      </c>
    </row>
    <row r="40" spans="1:39" x14ac:dyDescent="0.3">
      <c r="A40">
        <v>33</v>
      </c>
      <c r="B40" t="s">
        <v>128</v>
      </c>
      <c r="C40">
        <v>581</v>
      </c>
      <c r="D40" t="s">
        <v>204</v>
      </c>
      <c r="F40" s="15">
        <v>4370</v>
      </c>
      <c r="G40" s="15">
        <v>238</v>
      </c>
      <c r="I40" s="16">
        <v>311645</v>
      </c>
      <c r="J40" s="17">
        <v>5010448</v>
      </c>
      <c r="K40" s="18">
        <v>193271409</v>
      </c>
      <c r="L40" s="18">
        <v>329456</v>
      </c>
      <c r="M40" s="18">
        <v>2594336</v>
      </c>
      <c r="N40" s="18">
        <v>1124000</v>
      </c>
      <c r="O40" s="17"/>
      <c r="P40" s="17">
        <v>0</v>
      </c>
      <c r="Q40" s="18">
        <f>Table2[[#This Row],[2023-24 BCTEA Extracurricular Carryover prior to repurposing (confimred amount)]]-(Table2[[#This Row],[2023-24 Carryover Extracurricular repurposed repurposed for to/from]]+Table2[[#This Row],[2023-24 Carryover Extracurricular repurposed repurposed for Extracurricular]])</f>
        <v>106474</v>
      </c>
      <c r="R40" s="18"/>
      <c r="S40" s="18">
        <v>18179</v>
      </c>
      <c r="T40" s="18">
        <f>Table2[[#This Row],[2025-26 BCTEA Approved]]-Table2[[#This Row],[2023-24 BCTEA To/from Carryover]]</f>
        <v>18179</v>
      </c>
      <c r="U40" s="18">
        <v>49746</v>
      </c>
      <c r="V40" s="18">
        <v>0</v>
      </c>
      <c r="W40" s="18">
        <f>Table2[[#This Row],[2024-25 CDS Payment]]-X40</f>
        <v>-49746</v>
      </c>
      <c r="X40" s="18">
        <f>Table2[[#This Row],[2024-25 EX Allocation]]-Table2[[#This Row],[2023-24 Carryover Extracurricular repurposed repurposed for Extracurricular]]</f>
        <v>49746</v>
      </c>
      <c r="Y40" s="18">
        <f>SUM(Table2[[#This Row],[Part of 2024-25 CDS Payment that is To/From]:[Part of 2024-25 CDS Payment that is Extracurricular]])-Table2[[#This Row],[2024-25 CDS Payment]]</f>
        <v>0</v>
      </c>
      <c r="Z40" s="18">
        <v>172790</v>
      </c>
      <c r="AA40" s="18">
        <v>66316</v>
      </c>
      <c r="AB40" s="18"/>
      <c r="AC40"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156220</v>
      </c>
      <c r="AD40" s="18">
        <v>0</v>
      </c>
      <c r="AE40" s="18">
        <f>ROUND(IF(Table2[[#This Row],[2025-26 BCTEA Approved]]-Table2[[#This Row],[2023-24 BCTEA To/from Carryover]]-Table2[[#This Row],[ex Repurposed to TO/FROM - FOR REF. DNU]]&gt;0,Table2[[#This Row],[2025-26 BCTEA Approved]]-Table2[[#This Row],[2023-24 BCTEA To/from Carryover]]-Table2[[#This Row],[ex Repurposed to TO/FROM - FOR REF. DNU]], "$0"),0)</f>
        <v>18179</v>
      </c>
      <c r="AF40" s="19">
        <v>339</v>
      </c>
      <c r="AG40" s="19">
        <v>21</v>
      </c>
      <c r="AH40" s="18">
        <v>164</v>
      </c>
      <c r="AI40" s="18">
        <v>71</v>
      </c>
      <c r="AJ40" s="18">
        <v>256</v>
      </c>
      <c r="AK40" s="18">
        <f>Table2[[#This Row],[2025-26 FN_SR]]*Table2[[#This Row],[Student Count as per 2022-23 Nominal Roll]]</f>
        <v>86784</v>
      </c>
      <c r="AM40">
        <v>570</v>
      </c>
    </row>
    <row r="41" spans="1:39" x14ac:dyDescent="0.3">
      <c r="A41">
        <v>33</v>
      </c>
      <c r="B41" t="s">
        <v>128</v>
      </c>
      <c r="C41">
        <v>570</v>
      </c>
      <c r="D41" t="s">
        <v>205</v>
      </c>
      <c r="F41" s="15">
        <v>4370</v>
      </c>
      <c r="G41" s="15">
        <v>238</v>
      </c>
      <c r="I41" s="16">
        <v>311645</v>
      </c>
      <c r="J41" s="17">
        <v>5010448</v>
      </c>
      <c r="K41" s="18">
        <v>193271409</v>
      </c>
      <c r="L41" s="18">
        <v>329456</v>
      </c>
      <c r="M41" s="18">
        <v>2594336</v>
      </c>
      <c r="N41" s="18">
        <v>1124000</v>
      </c>
      <c r="O41" s="17"/>
      <c r="P41" s="17">
        <v>0</v>
      </c>
      <c r="Q41" s="18">
        <f>Table2[[#This Row],[2023-24 BCTEA Extracurricular Carryover prior to repurposing (confimred amount)]]-(Table2[[#This Row],[2023-24 Carryover Extracurricular repurposed repurposed for to/from]]+Table2[[#This Row],[2023-24 Carryover Extracurricular repurposed repurposed for Extracurricular]])</f>
        <v>106474</v>
      </c>
      <c r="R41" s="18"/>
      <c r="S41" s="18">
        <v>18179</v>
      </c>
      <c r="T41" s="18">
        <f>Table2[[#This Row],[2025-26 BCTEA Approved]]-Table2[[#This Row],[2023-24 BCTEA To/from Carryover]]</f>
        <v>18179</v>
      </c>
      <c r="U41" s="18">
        <v>49746</v>
      </c>
      <c r="V41" s="18">
        <v>0</v>
      </c>
      <c r="W41" s="18">
        <f>Table2[[#This Row],[2024-25 CDS Payment]]-X41</f>
        <v>-49746</v>
      </c>
      <c r="X41" s="18">
        <f>Table2[[#This Row],[2024-25 EX Allocation]]-Table2[[#This Row],[2023-24 Carryover Extracurricular repurposed repurposed for Extracurricular]]</f>
        <v>49746</v>
      </c>
      <c r="Y41" s="18">
        <f>SUM(Table2[[#This Row],[Part of 2024-25 CDS Payment that is To/From]:[Part of 2024-25 CDS Payment that is Extracurricular]])-Table2[[#This Row],[2024-25 CDS Payment]]</f>
        <v>0</v>
      </c>
      <c r="Z41" s="18">
        <v>172790</v>
      </c>
      <c r="AA41" s="18">
        <v>66316</v>
      </c>
      <c r="AB41" s="18"/>
      <c r="AC41"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156220</v>
      </c>
      <c r="AD41" s="18">
        <v>0</v>
      </c>
      <c r="AE41" s="18">
        <f>ROUND(IF(Table2[[#This Row],[2025-26 BCTEA Approved]]-Table2[[#This Row],[2023-24 BCTEA To/from Carryover]]-Table2[[#This Row],[ex Repurposed to TO/FROM - FOR REF. DNU]]&gt;0,Table2[[#This Row],[2025-26 BCTEA Approved]]-Table2[[#This Row],[2023-24 BCTEA To/from Carryover]]-Table2[[#This Row],[ex Repurposed to TO/FROM - FOR REF. DNU]], "$0"),0)</f>
        <v>18179</v>
      </c>
      <c r="AF41" s="19">
        <v>339</v>
      </c>
      <c r="AG41" s="19">
        <v>21</v>
      </c>
      <c r="AH41" s="18">
        <v>164</v>
      </c>
      <c r="AI41" s="18">
        <v>71</v>
      </c>
      <c r="AJ41" s="18">
        <v>256</v>
      </c>
      <c r="AK41" s="18">
        <f>Table2[[#This Row],[2025-26 FN_SR]]*Table2[[#This Row],[Student Count as per 2022-23 Nominal Roll]]</f>
        <v>86784</v>
      </c>
      <c r="AM41">
        <v>571</v>
      </c>
    </row>
    <row r="42" spans="1:39" x14ac:dyDescent="0.3">
      <c r="A42">
        <v>33</v>
      </c>
      <c r="B42" t="s">
        <v>128</v>
      </c>
      <c r="C42">
        <v>587</v>
      </c>
      <c r="D42" t="s">
        <v>206</v>
      </c>
      <c r="F42" s="15">
        <v>4370</v>
      </c>
      <c r="G42" s="15">
        <v>238</v>
      </c>
      <c r="I42" s="16">
        <v>311645</v>
      </c>
      <c r="J42" s="17">
        <v>5010448</v>
      </c>
      <c r="K42" s="18">
        <v>193271409</v>
      </c>
      <c r="L42" s="18">
        <v>329456</v>
      </c>
      <c r="M42" s="18">
        <v>2594336</v>
      </c>
      <c r="N42" s="18">
        <v>1124000</v>
      </c>
      <c r="O42" s="17"/>
      <c r="P42" s="17">
        <v>0</v>
      </c>
      <c r="Q42" s="18">
        <f>Table2[[#This Row],[2023-24 BCTEA Extracurricular Carryover prior to repurposing (confimred amount)]]-(Table2[[#This Row],[2023-24 Carryover Extracurricular repurposed repurposed for to/from]]+Table2[[#This Row],[2023-24 Carryover Extracurricular repurposed repurposed for Extracurricular]])</f>
        <v>106474</v>
      </c>
      <c r="R42" s="18"/>
      <c r="S42" s="18">
        <v>18179</v>
      </c>
      <c r="T42" s="18">
        <f>Table2[[#This Row],[2025-26 BCTEA Approved]]-Table2[[#This Row],[2023-24 BCTEA To/from Carryover]]</f>
        <v>18179</v>
      </c>
      <c r="U42" s="18">
        <v>49746</v>
      </c>
      <c r="V42" s="18">
        <v>0</v>
      </c>
      <c r="W42" s="18">
        <f>Table2[[#This Row],[2024-25 CDS Payment]]-X42</f>
        <v>-49746</v>
      </c>
      <c r="X42" s="18">
        <f>Table2[[#This Row],[2024-25 EX Allocation]]-Table2[[#This Row],[2023-24 Carryover Extracurricular repurposed repurposed for Extracurricular]]</f>
        <v>49746</v>
      </c>
      <c r="Y42" s="18">
        <f>SUM(Table2[[#This Row],[Part of 2024-25 CDS Payment that is To/From]:[Part of 2024-25 CDS Payment that is Extracurricular]])-Table2[[#This Row],[2024-25 CDS Payment]]</f>
        <v>0</v>
      </c>
      <c r="Z42" s="18">
        <v>172790</v>
      </c>
      <c r="AA42" s="18">
        <v>66316</v>
      </c>
      <c r="AB42" s="18"/>
      <c r="AC42"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156220</v>
      </c>
      <c r="AD42" s="18">
        <v>0</v>
      </c>
      <c r="AE42" s="18">
        <f>ROUND(IF(Table2[[#This Row],[2025-26 BCTEA Approved]]-Table2[[#This Row],[2023-24 BCTEA To/from Carryover]]-Table2[[#This Row],[ex Repurposed to TO/FROM - FOR REF. DNU]]&gt;0,Table2[[#This Row],[2025-26 BCTEA Approved]]-Table2[[#This Row],[2023-24 BCTEA To/from Carryover]]-Table2[[#This Row],[ex Repurposed to TO/FROM - FOR REF. DNU]], "$0"),0)</f>
        <v>18179</v>
      </c>
      <c r="AF42" s="19">
        <v>339</v>
      </c>
      <c r="AG42" s="19">
        <v>21</v>
      </c>
      <c r="AH42" s="18">
        <v>164</v>
      </c>
      <c r="AI42" s="18">
        <v>71</v>
      </c>
      <c r="AJ42" s="18">
        <v>256</v>
      </c>
      <c r="AK42" s="18">
        <f>Table2[[#This Row],[2025-26 FN_SR]]*Table2[[#This Row],[Student Count as per 2022-23 Nominal Roll]]</f>
        <v>86784</v>
      </c>
      <c r="AM42">
        <v>572</v>
      </c>
    </row>
    <row r="43" spans="1:39" x14ac:dyDescent="0.3">
      <c r="A43">
        <v>33</v>
      </c>
      <c r="B43" t="s">
        <v>128</v>
      </c>
      <c r="C43">
        <v>573</v>
      </c>
      <c r="D43" t="s">
        <v>207</v>
      </c>
      <c r="F43" s="15">
        <v>4370</v>
      </c>
      <c r="G43" s="15">
        <v>238</v>
      </c>
      <c r="I43" s="16">
        <v>311645</v>
      </c>
      <c r="J43" s="17">
        <v>5010448</v>
      </c>
      <c r="K43" s="18">
        <v>193271409</v>
      </c>
      <c r="L43" s="18">
        <v>329456</v>
      </c>
      <c r="M43" s="18">
        <v>2594336</v>
      </c>
      <c r="N43" s="18">
        <v>1124000</v>
      </c>
      <c r="O43" s="17"/>
      <c r="P43" s="17">
        <v>0</v>
      </c>
      <c r="Q43" s="18">
        <f>Table2[[#This Row],[2023-24 BCTEA Extracurricular Carryover prior to repurposing (confimred amount)]]-(Table2[[#This Row],[2023-24 Carryover Extracurricular repurposed repurposed for to/from]]+Table2[[#This Row],[2023-24 Carryover Extracurricular repurposed repurposed for Extracurricular]])</f>
        <v>106474</v>
      </c>
      <c r="R43" s="18"/>
      <c r="S43" s="18">
        <v>18179</v>
      </c>
      <c r="T43" s="18">
        <f>Table2[[#This Row],[2025-26 BCTEA Approved]]-Table2[[#This Row],[2023-24 BCTEA To/from Carryover]]</f>
        <v>18179</v>
      </c>
      <c r="U43" s="18">
        <v>49746</v>
      </c>
      <c r="V43" s="18">
        <v>0</v>
      </c>
      <c r="W43" s="18">
        <f>Table2[[#This Row],[2024-25 CDS Payment]]-X43</f>
        <v>-49746</v>
      </c>
      <c r="X43" s="18">
        <f>Table2[[#This Row],[2024-25 EX Allocation]]-Table2[[#This Row],[2023-24 Carryover Extracurricular repurposed repurposed for Extracurricular]]</f>
        <v>49746</v>
      </c>
      <c r="Y43" s="18">
        <f>SUM(Table2[[#This Row],[Part of 2024-25 CDS Payment that is To/From]:[Part of 2024-25 CDS Payment that is Extracurricular]])-Table2[[#This Row],[2024-25 CDS Payment]]</f>
        <v>0</v>
      </c>
      <c r="Z43" s="18">
        <v>172790</v>
      </c>
      <c r="AA43" s="18">
        <v>66316</v>
      </c>
      <c r="AB43" s="18"/>
      <c r="AC43"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156220</v>
      </c>
      <c r="AD43" s="18">
        <v>0</v>
      </c>
      <c r="AE43" s="18">
        <f>ROUND(IF(Table2[[#This Row],[2025-26 BCTEA Approved]]-Table2[[#This Row],[2023-24 BCTEA To/from Carryover]]-Table2[[#This Row],[ex Repurposed to TO/FROM - FOR REF. DNU]]&gt;0,Table2[[#This Row],[2025-26 BCTEA Approved]]-Table2[[#This Row],[2023-24 BCTEA To/from Carryover]]-Table2[[#This Row],[ex Repurposed to TO/FROM - FOR REF. DNU]], "$0"),0)</f>
        <v>18179</v>
      </c>
      <c r="AF43" s="19">
        <v>339</v>
      </c>
      <c r="AG43" s="19">
        <v>21</v>
      </c>
      <c r="AH43" s="18">
        <v>164</v>
      </c>
      <c r="AI43" s="18">
        <v>71</v>
      </c>
      <c r="AJ43" s="18">
        <v>256</v>
      </c>
      <c r="AK43" s="18">
        <f>Table2[[#This Row],[2025-26 FN_SR]]*Table2[[#This Row],[Student Count as per 2022-23 Nominal Roll]]</f>
        <v>86784</v>
      </c>
      <c r="AM43">
        <v>573</v>
      </c>
    </row>
    <row r="44" spans="1:39" x14ac:dyDescent="0.3">
      <c r="A44">
        <v>33</v>
      </c>
      <c r="B44" t="s">
        <v>128</v>
      </c>
      <c r="C44">
        <v>572</v>
      </c>
      <c r="D44" t="s">
        <v>208</v>
      </c>
      <c r="F44" s="15">
        <v>4370</v>
      </c>
      <c r="G44" s="15">
        <v>238</v>
      </c>
      <c r="I44" s="16">
        <v>311645</v>
      </c>
      <c r="J44" s="17">
        <v>5010448</v>
      </c>
      <c r="K44" s="18">
        <v>193271409</v>
      </c>
      <c r="L44" s="18">
        <v>329456</v>
      </c>
      <c r="M44" s="18">
        <v>2594336</v>
      </c>
      <c r="N44" s="18">
        <v>1124000</v>
      </c>
      <c r="O44" s="17"/>
      <c r="P44" s="17">
        <v>0</v>
      </c>
      <c r="Q44" s="18">
        <f>Table2[[#This Row],[2023-24 BCTEA Extracurricular Carryover prior to repurposing (confimred amount)]]-(Table2[[#This Row],[2023-24 Carryover Extracurricular repurposed repurposed for to/from]]+Table2[[#This Row],[2023-24 Carryover Extracurricular repurposed repurposed for Extracurricular]])</f>
        <v>106474</v>
      </c>
      <c r="R44" s="18"/>
      <c r="S44" s="18">
        <v>18179</v>
      </c>
      <c r="T44" s="18">
        <f>Table2[[#This Row],[2025-26 BCTEA Approved]]-Table2[[#This Row],[2023-24 BCTEA To/from Carryover]]</f>
        <v>18179</v>
      </c>
      <c r="U44" s="18">
        <v>49746</v>
      </c>
      <c r="V44" s="18">
        <v>0</v>
      </c>
      <c r="W44" s="18">
        <f>Table2[[#This Row],[2024-25 CDS Payment]]-X44</f>
        <v>-49746</v>
      </c>
      <c r="X44" s="18">
        <f>Table2[[#This Row],[2024-25 EX Allocation]]-Table2[[#This Row],[2023-24 Carryover Extracurricular repurposed repurposed for Extracurricular]]</f>
        <v>49746</v>
      </c>
      <c r="Y44" s="18">
        <f>SUM(Table2[[#This Row],[Part of 2024-25 CDS Payment that is To/From]:[Part of 2024-25 CDS Payment that is Extracurricular]])-Table2[[#This Row],[2024-25 CDS Payment]]</f>
        <v>0</v>
      </c>
      <c r="Z44" s="18">
        <v>172790</v>
      </c>
      <c r="AA44" s="18">
        <v>66316</v>
      </c>
      <c r="AB44" s="18"/>
      <c r="AC44"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156220</v>
      </c>
      <c r="AD44" s="18">
        <v>0</v>
      </c>
      <c r="AE44" s="18">
        <f>ROUND(IF(Table2[[#This Row],[2025-26 BCTEA Approved]]-Table2[[#This Row],[2023-24 BCTEA To/from Carryover]]-Table2[[#This Row],[ex Repurposed to TO/FROM - FOR REF. DNU]]&gt;0,Table2[[#This Row],[2025-26 BCTEA Approved]]-Table2[[#This Row],[2023-24 BCTEA To/from Carryover]]-Table2[[#This Row],[ex Repurposed to TO/FROM - FOR REF. DNU]], "$0"),0)</f>
        <v>18179</v>
      </c>
      <c r="AF44" s="19">
        <v>339</v>
      </c>
      <c r="AG44" s="19">
        <v>21</v>
      </c>
      <c r="AH44" s="18">
        <v>164</v>
      </c>
      <c r="AI44" s="18">
        <v>71</v>
      </c>
      <c r="AJ44" s="18">
        <v>256</v>
      </c>
      <c r="AK44" s="18">
        <f>Table2[[#This Row],[2025-26 FN_SR]]*Table2[[#This Row],[Student Count as per 2022-23 Nominal Roll]]</f>
        <v>86784</v>
      </c>
      <c r="AM44">
        <v>574</v>
      </c>
    </row>
    <row r="45" spans="1:39" x14ac:dyDescent="0.3">
      <c r="A45">
        <v>33</v>
      </c>
      <c r="B45" t="s">
        <v>128</v>
      </c>
      <c r="C45">
        <v>574</v>
      </c>
      <c r="D45" t="s">
        <v>209</v>
      </c>
      <c r="F45" s="15">
        <v>4370</v>
      </c>
      <c r="G45" s="15">
        <v>238</v>
      </c>
      <c r="I45" s="16">
        <v>311645</v>
      </c>
      <c r="J45" s="17">
        <v>5010448</v>
      </c>
      <c r="K45" s="18">
        <v>193271409</v>
      </c>
      <c r="L45" s="18">
        <v>329456</v>
      </c>
      <c r="M45" s="18">
        <v>2594336</v>
      </c>
      <c r="N45" s="18">
        <v>1124000</v>
      </c>
      <c r="O45" s="17"/>
      <c r="P45" s="17">
        <v>0</v>
      </c>
      <c r="Q45" s="18">
        <f>Table2[[#This Row],[2023-24 BCTEA Extracurricular Carryover prior to repurposing (confimred amount)]]-(Table2[[#This Row],[2023-24 Carryover Extracurricular repurposed repurposed for to/from]]+Table2[[#This Row],[2023-24 Carryover Extracurricular repurposed repurposed for Extracurricular]])</f>
        <v>106474</v>
      </c>
      <c r="R45" s="18"/>
      <c r="S45" s="18">
        <v>18179</v>
      </c>
      <c r="T45" s="18">
        <f>Table2[[#This Row],[2025-26 BCTEA Approved]]-Table2[[#This Row],[2023-24 BCTEA To/from Carryover]]</f>
        <v>18179</v>
      </c>
      <c r="U45" s="18">
        <v>49746</v>
      </c>
      <c r="V45" s="18">
        <v>0</v>
      </c>
      <c r="W45" s="18">
        <f>Table2[[#This Row],[2024-25 CDS Payment]]-X45</f>
        <v>-49746</v>
      </c>
      <c r="X45" s="18">
        <f>Table2[[#This Row],[2024-25 EX Allocation]]-Table2[[#This Row],[2023-24 Carryover Extracurricular repurposed repurposed for Extracurricular]]</f>
        <v>49746</v>
      </c>
      <c r="Y45" s="18">
        <f>SUM(Table2[[#This Row],[Part of 2024-25 CDS Payment that is To/From]:[Part of 2024-25 CDS Payment that is Extracurricular]])-Table2[[#This Row],[2024-25 CDS Payment]]</f>
        <v>0</v>
      </c>
      <c r="Z45" s="18">
        <v>172790</v>
      </c>
      <c r="AA45" s="18">
        <v>66316</v>
      </c>
      <c r="AB45" s="18"/>
      <c r="AC45"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156220</v>
      </c>
      <c r="AD45" s="18">
        <v>0</v>
      </c>
      <c r="AE45" s="18">
        <f>ROUND(IF(Table2[[#This Row],[2025-26 BCTEA Approved]]-Table2[[#This Row],[2023-24 BCTEA To/from Carryover]]-Table2[[#This Row],[ex Repurposed to TO/FROM - FOR REF. DNU]]&gt;0,Table2[[#This Row],[2025-26 BCTEA Approved]]-Table2[[#This Row],[2023-24 BCTEA To/from Carryover]]-Table2[[#This Row],[ex Repurposed to TO/FROM - FOR REF. DNU]], "$0"),0)</f>
        <v>18179</v>
      </c>
      <c r="AF45" s="19">
        <v>339</v>
      </c>
      <c r="AG45" s="19">
        <v>21</v>
      </c>
      <c r="AH45" s="18">
        <v>164</v>
      </c>
      <c r="AI45" s="18">
        <v>71</v>
      </c>
      <c r="AJ45" s="18">
        <v>256</v>
      </c>
      <c r="AK45" s="18">
        <f>Table2[[#This Row],[2025-26 FN_SR]]*Table2[[#This Row],[Student Count as per 2022-23 Nominal Roll]]</f>
        <v>86784</v>
      </c>
      <c r="AM45">
        <v>575</v>
      </c>
    </row>
    <row r="46" spans="1:39" x14ac:dyDescent="0.3">
      <c r="A46">
        <v>33</v>
      </c>
      <c r="B46" t="s">
        <v>128</v>
      </c>
      <c r="C46">
        <v>571</v>
      </c>
      <c r="D46" t="s">
        <v>210</v>
      </c>
      <c r="F46" s="15">
        <v>4370</v>
      </c>
      <c r="G46" s="15">
        <v>238</v>
      </c>
      <c r="I46" s="16">
        <v>311645</v>
      </c>
      <c r="J46" s="17">
        <v>5010448</v>
      </c>
      <c r="K46" s="18">
        <v>193271409</v>
      </c>
      <c r="L46" s="18">
        <v>329456</v>
      </c>
      <c r="M46" s="18">
        <v>2594336</v>
      </c>
      <c r="N46" s="18">
        <v>1124000</v>
      </c>
      <c r="O46" s="17"/>
      <c r="P46" s="17">
        <v>0</v>
      </c>
      <c r="Q46" s="18">
        <f>Table2[[#This Row],[2023-24 BCTEA Extracurricular Carryover prior to repurposing (confimred amount)]]-(Table2[[#This Row],[2023-24 Carryover Extracurricular repurposed repurposed for to/from]]+Table2[[#This Row],[2023-24 Carryover Extracurricular repurposed repurposed for Extracurricular]])</f>
        <v>106474</v>
      </c>
      <c r="R46" s="18"/>
      <c r="S46" s="18">
        <v>18179</v>
      </c>
      <c r="T46" s="18">
        <f>Table2[[#This Row],[2025-26 BCTEA Approved]]-Table2[[#This Row],[2023-24 BCTEA To/from Carryover]]</f>
        <v>18179</v>
      </c>
      <c r="U46" s="18">
        <v>49746</v>
      </c>
      <c r="V46" s="18">
        <v>0</v>
      </c>
      <c r="W46" s="18">
        <f>Table2[[#This Row],[2024-25 CDS Payment]]-X46</f>
        <v>-49746</v>
      </c>
      <c r="X46" s="18">
        <f>Table2[[#This Row],[2024-25 EX Allocation]]-Table2[[#This Row],[2023-24 Carryover Extracurricular repurposed repurposed for Extracurricular]]</f>
        <v>49746</v>
      </c>
      <c r="Y46" s="18">
        <f>SUM(Table2[[#This Row],[Part of 2024-25 CDS Payment that is To/From]:[Part of 2024-25 CDS Payment that is Extracurricular]])-Table2[[#This Row],[2024-25 CDS Payment]]</f>
        <v>0</v>
      </c>
      <c r="Z46" s="18">
        <v>172790</v>
      </c>
      <c r="AA46" s="18">
        <v>66316</v>
      </c>
      <c r="AB46" s="18"/>
      <c r="AC46"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156220</v>
      </c>
      <c r="AD46" s="18">
        <v>0</v>
      </c>
      <c r="AE46" s="18">
        <f>ROUND(IF(Table2[[#This Row],[2025-26 BCTEA Approved]]-Table2[[#This Row],[2023-24 BCTEA To/from Carryover]]-Table2[[#This Row],[ex Repurposed to TO/FROM - FOR REF. DNU]]&gt;0,Table2[[#This Row],[2025-26 BCTEA Approved]]-Table2[[#This Row],[2023-24 BCTEA To/from Carryover]]-Table2[[#This Row],[ex Repurposed to TO/FROM - FOR REF. DNU]], "$0"),0)</f>
        <v>18179</v>
      </c>
      <c r="AF46" s="19">
        <v>339</v>
      </c>
      <c r="AG46" s="19">
        <v>21</v>
      </c>
      <c r="AH46" s="18">
        <v>164</v>
      </c>
      <c r="AI46" s="18">
        <v>71</v>
      </c>
      <c r="AJ46" s="18">
        <v>256</v>
      </c>
      <c r="AK46" s="18">
        <f>Table2[[#This Row],[2025-26 FN_SR]]*Table2[[#This Row],[Student Count as per 2022-23 Nominal Roll]]</f>
        <v>86784</v>
      </c>
      <c r="AM46">
        <v>576</v>
      </c>
    </row>
    <row r="47" spans="1:39" x14ac:dyDescent="0.3">
      <c r="A47">
        <v>33</v>
      </c>
      <c r="B47" t="s">
        <v>128</v>
      </c>
      <c r="C47">
        <v>575</v>
      </c>
      <c r="D47" t="s">
        <v>211</v>
      </c>
      <c r="F47" s="15">
        <v>4370</v>
      </c>
      <c r="G47" s="15">
        <v>238</v>
      </c>
      <c r="I47" s="16">
        <v>311645</v>
      </c>
      <c r="J47" s="17">
        <v>5010448</v>
      </c>
      <c r="K47" s="18">
        <v>193271409</v>
      </c>
      <c r="L47" s="18">
        <v>329456</v>
      </c>
      <c r="M47" s="18">
        <v>2594336</v>
      </c>
      <c r="N47" s="18">
        <v>1124000</v>
      </c>
      <c r="O47" s="17"/>
      <c r="P47" s="17">
        <v>0</v>
      </c>
      <c r="Q47" s="18">
        <f>Table2[[#This Row],[2023-24 BCTEA Extracurricular Carryover prior to repurposing (confimred amount)]]-(Table2[[#This Row],[2023-24 Carryover Extracurricular repurposed repurposed for to/from]]+Table2[[#This Row],[2023-24 Carryover Extracurricular repurposed repurposed for Extracurricular]])</f>
        <v>106474</v>
      </c>
      <c r="R47" s="18"/>
      <c r="S47" s="18">
        <v>18179</v>
      </c>
      <c r="T47" s="18">
        <f>Table2[[#This Row],[2025-26 BCTEA Approved]]-Table2[[#This Row],[2023-24 BCTEA To/from Carryover]]</f>
        <v>18179</v>
      </c>
      <c r="U47" s="18">
        <v>49746</v>
      </c>
      <c r="V47" s="18">
        <v>0</v>
      </c>
      <c r="W47" s="18">
        <f>Table2[[#This Row],[2024-25 CDS Payment]]-X47</f>
        <v>-49746</v>
      </c>
      <c r="X47" s="18">
        <f>Table2[[#This Row],[2024-25 EX Allocation]]-Table2[[#This Row],[2023-24 Carryover Extracurricular repurposed repurposed for Extracurricular]]</f>
        <v>49746</v>
      </c>
      <c r="Y47" s="18">
        <f>SUM(Table2[[#This Row],[Part of 2024-25 CDS Payment that is To/From]:[Part of 2024-25 CDS Payment that is Extracurricular]])-Table2[[#This Row],[2024-25 CDS Payment]]</f>
        <v>0</v>
      </c>
      <c r="Z47" s="18">
        <v>172790</v>
      </c>
      <c r="AA47" s="18">
        <v>66316</v>
      </c>
      <c r="AB47" s="18"/>
      <c r="AC47"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156220</v>
      </c>
      <c r="AD47" s="18">
        <v>0</v>
      </c>
      <c r="AE47" s="18">
        <f>ROUND(IF(Table2[[#This Row],[2025-26 BCTEA Approved]]-Table2[[#This Row],[2023-24 BCTEA To/from Carryover]]-Table2[[#This Row],[ex Repurposed to TO/FROM - FOR REF. DNU]]&gt;0,Table2[[#This Row],[2025-26 BCTEA Approved]]-Table2[[#This Row],[2023-24 BCTEA To/from Carryover]]-Table2[[#This Row],[ex Repurposed to TO/FROM - FOR REF. DNU]], "$0"),0)</f>
        <v>18179</v>
      </c>
      <c r="AF47" s="19">
        <v>339</v>
      </c>
      <c r="AG47" s="19">
        <v>21</v>
      </c>
      <c r="AH47" s="18">
        <v>164</v>
      </c>
      <c r="AI47" s="18">
        <v>71</v>
      </c>
      <c r="AJ47" s="18">
        <v>256</v>
      </c>
      <c r="AK47" s="18">
        <f>Table2[[#This Row],[2025-26 FN_SR]]*Table2[[#This Row],[Student Count as per 2022-23 Nominal Roll]]</f>
        <v>86784</v>
      </c>
      <c r="AM47">
        <v>578</v>
      </c>
    </row>
    <row r="48" spans="1:39" x14ac:dyDescent="0.3">
      <c r="A48">
        <v>33</v>
      </c>
      <c r="B48" t="s">
        <v>128</v>
      </c>
      <c r="C48">
        <v>576</v>
      </c>
      <c r="D48" t="s">
        <v>212</v>
      </c>
      <c r="F48" s="15">
        <v>4370</v>
      </c>
      <c r="G48" s="15">
        <v>238</v>
      </c>
      <c r="I48" s="16">
        <v>311645</v>
      </c>
      <c r="J48" s="17">
        <v>5010448</v>
      </c>
      <c r="K48" s="18">
        <v>193271409</v>
      </c>
      <c r="L48" s="18">
        <v>329456</v>
      </c>
      <c r="M48" s="18">
        <v>2594336</v>
      </c>
      <c r="N48" s="18">
        <v>1124000</v>
      </c>
      <c r="O48" s="17"/>
      <c r="P48" s="17">
        <v>0</v>
      </c>
      <c r="Q48" s="18">
        <f>Table2[[#This Row],[2023-24 BCTEA Extracurricular Carryover prior to repurposing (confimred amount)]]-(Table2[[#This Row],[2023-24 Carryover Extracurricular repurposed repurposed for to/from]]+Table2[[#This Row],[2023-24 Carryover Extracurricular repurposed repurposed for Extracurricular]])</f>
        <v>106474</v>
      </c>
      <c r="R48" s="18"/>
      <c r="S48" s="18">
        <v>18179</v>
      </c>
      <c r="T48" s="18">
        <f>Table2[[#This Row],[2025-26 BCTEA Approved]]-Table2[[#This Row],[2023-24 BCTEA To/from Carryover]]</f>
        <v>18179</v>
      </c>
      <c r="U48" s="18">
        <v>49746</v>
      </c>
      <c r="V48" s="18">
        <v>0</v>
      </c>
      <c r="W48" s="18">
        <f>Table2[[#This Row],[2024-25 CDS Payment]]-X48</f>
        <v>-49746</v>
      </c>
      <c r="X48" s="18">
        <f>Table2[[#This Row],[2024-25 EX Allocation]]-Table2[[#This Row],[2023-24 Carryover Extracurricular repurposed repurposed for Extracurricular]]</f>
        <v>49746</v>
      </c>
      <c r="Y48" s="18">
        <f>SUM(Table2[[#This Row],[Part of 2024-25 CDS Payment that is To/From]:[Part of 2024-25 CDS Payment that is Extracurricular]])-Table2[[#This Row],[2024-25 CDS Payment]]</f>
        <v>0</v>
      </c>
      <c r="Z48" s="18">
        <v>172790</v>
      </c>
      <c r="AA48" s="18">
        <v>66316</v>
      </c>
      <c r="AB48" s="18"/>
      <c r="AC48"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156220</v>
      </c>
      <c r="AD48" s="18">
        <v>0</v>
      </c>
      <c r="AE48" s="18">
        <f>ROUND(IF(Table2[[#This Row],[2025-26 BCTEA Approved]]-Table2[[#This Row],[2023-24 BCTEA To/from Carryover]]-Table2[[#This Row],[ex Repurposed to TO/FROM - FOR REF. DNU]]&gt;0,Table2[[#This Row],[2025-26 BCTEA Approved]]-Table2[[#This Row],[2023-24 BCTEA To/from Carryover]]-Table2[[#This Row],[ex Repurposed to TO/FROM - FOR REF. DNU]], "$0"),0)</f>
        <v>18179</v>
      </c>
      <c r="AF48" s="19">
        <v>339</v>
      </c>
      <c r="AG48" s="19">
        <v>21</v>
      </c>
      <c r="AH48" s="18">
        <v>164</v>
      </c>
      <c r="AI48" s="18">
        <v>71</v>
      </c>
      <c r="AJ48" s="18">
        <v>256</v>
      </c>
      <c r="AK48" s="18">
        <f>Table2[[#This Row],[2025-26 FN_SR]]*Table2[[#This Row],[Student Count as per 2022-23 Nominal Roll]]</f>
        <v>86784</v>
      </c>
      <c r="AM48">
        <v>579</v>
      </c>
    </row>
    <row r="49" spans="1:39" x14ac:dyDescent="0.3">
      <c r="A49">
        <v>33</v>
      </c>
      <c r="B49" t="s">
        <v>128</v>
      </c>
      <c r="C49">
        <v>1126</v>
      </c>
      <c r="D49" t="s">
        <v>213</v>
      </c>
      <c r="F49" s="15">
        <v>4370</v>
      </c>
      <c r="G49" s="15">
        <v>238</v>
      </c>
      <c r="I49" s="16">
        <v>311645</v>
      </c>
      <c r="J49" s="17">
        <v>5010448</v>
      </c>
      <c r="K49" s="18">
        <v>193271409</v>
      </c>
      <c r="L49" s="18">
        <v>329456</v>
      </c>
      <c r="M49" s="18">
        <v>2594336</v>
      </c>
      <c r="N49" s="18">
        <v>1124000</v>
      </c>
      <c r="O49" s="17"/>
      <c r="P49" s="17">
        <v>0</v>
      </c>
      <c r="Q49" s="18">
        <f>Table2[[#This Row],[2023-24 BCTEA Extracurricular Carryover prior to repurposing (confimred amount)]]-(Table2[[#This Row],[2023-24 Carryover Extracurricular repurposed repurposed for to/from]]+Table2[[#This Row],[2023-24 Carryover Extracurricular repurposed repurposed for Extracurricular]])</f>
        <v>106474</v>
      </c>
      <c r="R49" s="18"/>
      <c r="S49" s="18">
        <v>18179</v>
      </c>
      <c r="T49" s="18">
        <f>Table2[[#This Row],[2025-26 BCTEA Approved]]-Table2[[#This Row],[2023-24 BCTEA To/from Carryover]]</f>
        <v>18179</v>
      </c>
      <c r="U49" s="18">
        <v>49746</v>
      </c>
      <c r="V49" s="18">
        <v>0</v>
      </c>
      <c r="W49" s="18">
        <f>Table2[[#This Row],[2024-25 CDS Payment]]-X49</f>
        <v>-49746</v>
      </c>
      <c r="X49" s="18">
        <f>Table2[[#This Row],[2024-25 EX Allocation]]-Table2[[#This Row],[2023-24 Carryover Extracurricular repurposed repurposed for Extracurricular]]</f>
        <v>49746</v>
      </c>
      <c r="Y49" s="18">
        <f>SUM(Table2[[#This Row],[Part of 2024-25 CDS Payment that is To/From]:[Part of 2024-25 CDS Payment that is Extracurricular]])-Table2[[#This Row],[2024-25 CDS Payment]]</f>
        <v>0</v>
      </c>
      <c r="Z49" s="18">
        <v>172790</v>
      </c>
      <c r="AA49" s="18">
        <v>66316</v>
      </c>
      <c r="AB49" s="18"/>
      <c r="AC49"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156220</v>
      </c>
      <c r="AD49" s="18">
        <v>0</v>
      </c>
      <c r="AE49" s="18">
        <f>ROUND(IF(Table2[[#This Row],[2025-26 BCTEA Approved]]-Table2[[#This Row],[2023-24 BCTEA To/from Carryover]]-Table2[[#This Row],[ex Repurposed to TO/FROM - FOR REF. DNU]]&gt;0,Table2[[#This Row],[2025-26 BCTEA Approved]]-Table2[[#This Row],[2023-24 BCTEA To/from Carryover]]-Table2[[#This Row],[ex Repurposed to TO/FROM - FOR REF. DNU]], "$0"),0)</f>
        <v>18179</v>
      </c>
      <c r="AF49" s="19">
        <v>339</v>
      </c>
      <c r="AG49" s="19">
        <v>21</v>
      </c>
      <c r="AH49" s="18">
        <v>164</v>
      </c>
      <c r="AI49" s="18">
        <v>71</v>
      </c>
      <c r="AJ49" s="18">
        <v>256</v>
      </c>
      <c r="AK49" s="18">
        <f>Table2[[#This Row],[2025-26 FN_SR]]*Table2[[#This Row],[Student Count as per 2022-23 Nominal Roll]]</f>
        <v>86784</v>
      </c>
      <c r="AM49">
        <v>581</v>
      </c>
    </row>
    <row r="50" spans="1:39" x14ac:dyDescent="0.3">
      <c r="A50">
        <v>33</v>
      </c>
      <c r="B50" t="s">
        <v>128</v>
      </c>
      <c r="C50">
        <v>1153</v>
      </c>
      <c r="D50" t="s">
        <v>214</v>
      </c>
      <c r="F50" s="15">
        <v>4370</v>
      </c>
      <c r="G50" s="15">
        <v>238</v>
      </c>
      <c r="I50" s="16">
        <v>311645</v>
      </c>
      <c r="J50" s="17">
        <v>5010448</v>
      </c>
      <c r="K50" s="18">
        <v>193271409</v>
      </c>
      <c r="L50" s="18">
        <v>329456</v>
      </c>
      <c r="M50" s="18">
        <v>2594336</v>
      </c>
      <c r="N50" s="18">
        <v>1124000</v>
      </c>
      <c r="O50" s="17"/>
      <c r="P50" s="17">
        <v>0</v>
      </c>
      <c r="Q50" s="18">
        <f>Table2[[#This Row],[2023-24 BCTEA Extracurricular Carryover prior to repurposing (confimred amount)]]-(Table2[[#This Row],[2023-24 Carryover Extracurricular repurposed repurposed for to/from]]+Table2[[#This Row],[2023-24 Carryover Extracurricular repurposed repurposed for Extracurricular]])</f>
        <v>106474</v>
      </c>
      <c r="R50" s="18"/>
      <c r="S50" s="18">
        <v>18179</v>
      </c>
      <c r="T50" s="18">
        <f>Table2[[#This Row],[2025-26 BCTEA Approved]]-Table2[[#This Row],[2023-24 BCTEA To/from Carryover]]</f>
        <v>18179</v>
      </c>
      <c r="U50" s="18">
        <v>49746</v>
      </c>
      <c r="V50" s="18">
        <v>0</v>
      </c>
      <c r="W50" s="18">
        <f>Table2[[#This Row],[2024-25 CDS Payment]]-X50</f>
        <v>-49746</v>
      </c>
      <c r="X50" s="18">
        <f>Table2[[#This Row],[2024-25 EX Allocation]]-Table2[[#This Row],[2023-24 Carryover Extracurricular repurposed repurposed for Extracurricular]]</f>
        <v>49746</v>
      </c>
      <c r="Y50" s="18">
        <f>SUM(Table2[[#This Row],[Part of 2024-25 CDS Payment that is To/From]:[Part of 2024-25 CDS Payment that is Extracurricular]])-Table2[[#This Row],[2024-25 CDS Payment]]</f>
        <v>0</v>
      </c>
      <c r="Z50" s="18">
        <v>172790</v>
      </c>
      <c r="AA50" s="18">
        <v>66316</v>
      </c>
      <c r="AB50" s="18"/>
      <c r="AC50"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156220</v>
      </c>
      <c r="AD50" s="18">
        <v>0</v>
      </c>
      <c r="AE50" s="18">
        <f>ROUND(IF(Table2[[#This Row],[2025-26 BCTEA Approved]]-Table2[[#This Row],[2023-24 BCTEA To/from Carryover]]-Table2[[#This Row],[ex Repurposed to TO/FROM - FOR REF. DNU]]&gt;0,Table2[[#This Row],[2025-26 BCTEA Approved]]-Table2[[#This Row],[2023-24 BCTEA To/from Carryover]]-Table2[[#This Row],[ex Repurposed to TO/FROM - FOR REF. DNU]], "$0"),0)</f>
        <v>18179</v>
      </c>
      <c r="AF50" s="19">
        <v>339</v>
      </c>
      <c r="AG50" s="19">
        <v>21</v>
      </c>
      <c r="AH50" s="18">
        <v>164</v>
      </c>
      <c r="AI50" s="18">
        <v>71</v>
      </c>
      <c r="AJ50" s="18">
        <v>256</v>
      </c>
      <c r="AK50" s="18">
        <f>Table2[[#This Row],[2025-26 FN_SR]]*Table2[[#This Row],[Student Count as per 2022-23 Nominal Roll]]</f>
        <v>86784</v>
      </c>
      <c r="AM50">
        <v>583</v>
      </c>
    </row>
    <row r="51" spans="1:39" x14ac:dyDescent="0.3">
      <c r="A51">
        <v>33</v>
      </c>
      <c r="B51" t="s">
        <v>128</v>
      </c>
      <c r="C51">
        <v>583</v>
      </c>
      <c r="D51" t="s">
        <v>215</v>
      </c>
      <c r="F51" s="15">
        <v>4370</v>
      </c>
      <c r="G51" s="15">
        <v>238</v>
      </c>
      <c r="I51" s="16">
        <v>311645</v>
      </c>
      <c r="J51" s="17">
        <v>5010448</v>
      </c>
      <c r="K51" s="18">
        <v>193271409</v>
      </c>
      <c r="L51" s="18">
        <v>329456</v>
      </c>
      <c r="M51" s="18">
        <v>2594336</v>
      </c>
      <c r="N51" s="18">
        <v>1124000</v>
      </c>
      <c r="O51" s="17"/>
      <c r="P51" s="17">
        <v>0</v>
      </c>
      <c r="Q51" s="18">
        <f>Table2[[#This Row],[2023-24 BCTEA Extracurricular Carryover prior to repurposing (confimred amount)]]-(Table2[[#This Row],[2023-24 Carryover Extracurricular repurposed repurposed for to/from]]+Table2[[#This Row],[2023-24 Carryover Extracurricular repurposed repurposed for Extracurricular]])</f>
        <v>106474</v>
      </c>
      <c r="R51" s="18"/>
      <c r="S51" s="18">
        <v>18179</v>
      </c>
      <c r="T51" s="18">
        <f>Table2[[#This Row],[2025-26 BCTEA Approved]]-Table2[[#This Row],[2023-24 BCTEA To/from Carryover]]</f>
        <v>18179</v>
      </c>
      <c r="U51" s="18">
        <v>49746</v>
      </c>
      <c r="V51" s="18">
        <v>0</v>
      </c>
      <c r="W51" s="18">
        <f>Table2[[#This Row],[2024-25 CDS Payment]]-X51</f>
        <v>-49746</v>
      </c>
      <c r="X51" s="18">
        <f>Table2[[#This Row],[2024-25 EX Allocation]]-Table2[[#This Row],[2023-24 Carryover Extracurricular repurposed repurposed for Extracurricular]]</f>
        <v>49746</v>
      </c>
      <c r="Y51" s="18">
        <f>SUM(Table2[[#This Row],[Part of 2024-25 CDS Payment that is To/From]:[Part of 2024-25 CDS Payment that is Extracurricular]])-Table2[[#This Row],[2024-25 CDS Payment]]</f>
        <v>0</v>
      </c>
      <c r="Z51" s="18">
        <v>172790</v>
      </c>
      <c r="AA51" s="18">
        <v>66316</v>
      </c>
      <c r="AB51" s="18"/>
      <c r="AC51"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156220</v>
      </c>
      <c r="AD51" s="18">
        <v>0</v>
      </c>
      <c r="AE51" s="18">
        <f>ROUND(IF(Table2[[#This Row],[2025-26 BCTEA Approved]]-Table2[[#This Row],[2023-24 BCTEA To/from Carryover]]-Table2[[#This Row],[ex Repurposed to TO/FROM - FOR REF. DNU]]&gt;0,Table2[[#This Row],[2025-26 BCTEA Approved]]-Table2[[#This Row],[2023-24 BCTEA To/from Carryover]]-Table2[[#This Row],[ex Repurposed to TO/FROM - FOR REF. DNU]], "$0"),0)</f>
        <v>18179</v>
      </c>
      <c r="AF51" s="19">
        <v>339</v>
      </c>
      <c r="AG51" s="19">
        <v>21</v>
      </c>
      <c r="AH51" s="18">
        <v>164</v>
      </c>
      <c r="AI51" s="18">
        <v>71</v>
      </c>
      <c r="AJ51" s="18">
        <v>256</v>
      </c>
      <c r="AK51" s="18">
        <f>Table2[[#This Row],[2025-26 FN_SR]]*Table2[[#This Row],[Student Count as per 2022-23 Nominal Roll]]</f>
        <v>86784</v>
      </c>
      <c r="AM51">
        <v>584</v>
      </c>
    </row>
    <row r="52" spans="1:39" x14ac:dyDescent="0.3">
      <c r="A52">
        <v>34</v>
      </c>
      <c r="B52" t="s">
        <v>129</v>
      </c>
      <c r="C52">
        <v>606</v>
      </c>
      <c r="D52" t="s">
        <v>182</v>
      </c>
      <c r="F52" s="15">
        <v>2857</v>
      </c>
      <c r="G52" s="15">
        <v>64</v>
      </c>
      <c r="I52" s="16">
        <v>24486</v>
      </c>
      <c r="J52" s="17">
        <v>4047375</v>
      </c>
      <c r="K52" s="18">
        <v>233737855</v>
      </c>
      <c r="L52" s="18">
        <v>313969</v>
      </c>
      <c r="M52" s="18">
        <v>1667474</v>
      </c>
      <c r="N52" s="18">
        <v>1200000</v>
      </c>
      <c r="O52" s="17"/>
      <c r="P52" s="17">
        <v>22270</v>
      </c>
      <c r="Q52" s="18">
        <f>Table2[[#This Row],[2023-24 BCTEA Extracurricular Carryover prior to repurposing (confimred amount)]]-(Table2[[#This Row],[2023-24 Carryover Extracurricular repurposed repurposed for to/from]]+Table2[[#This Row],[2023-24 Carryover Extracurricular repurposed repurposed for Extracurricular]])</f>
        <v>10000</v>
      </c>
      <c r="R52" s="18"/>
      <c r="S52" s="18">
        <v>10695</v>
      </c>
      <c r="T52" s="18">
        <f>Table2[[#This Row],[2025-26 BCTEA Approved]]-Table2[[#This Row],[2023-24 BCTEA To/from Carryover]]</f>
        <v>-11575</v>
      </c>
      <c r="U52" s="18">
        <v>9981</v>
      </c>
      <c r="V52" s="18">
        <v>9981</v>
      </c>
      <c r="W52" s="18">
        <f>Table2[[#This Row],[2024-25 CDS Payment]]-X52</f>
        <v>0</v>
      </c>
      <c r="X52" s="18">
        <f>Table2[[#This Row],[2024-25 EX Allocation]]-Table2[[#This Row],[2023-24 Carryover Extracurricular repurposed repurposed for Extracurricular]]</f>
        <v>9981</v>
      </c>
      <c r="Y52" s="18">
        <f>SUM(Table2[[#This Row],[Part of 2024-25 CDS Payment that is To/From]:[Part of 2024-25 CDS Payment that is Extracurricular]])-Table2[[#This Row],[2024-25 CDS Payment]]</f>
        <v>0</v>
      </c>
      <c r="Z52" s="18">
        <v>10000</v>
      </c>
      <c r="AA52" s="18"/>
      <c r="AB52" s="18"/>
      <c r="AC52"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19981</v>
      </c>
      <c r="AD52" s="18">
        <v>0</v>
      </c>
      <c r="AE52" s="18">
        <f>ROUND(IF(Table2[[#This Row],[2025-26 BCTEA Approved]]-Table2[[#This Row],[2023-24 BCTEA To/from Carryover]]-Table2[[#This Row],[ex Repurposed to TO/FROM - FOR REF. DNU]]&gt;0,Table2[[#This Row],[2025-26 BCTEA Approved]]-Table2[[#This Row],[2023-24 BCTEA To/from Carryover]]-Table2[[#This Row],[ex Repurposed to TO/FROM - FOR REF. DNU]], "$0"),0)</f>
        <v>0</v>
      </c>
      <c r="AF52" s="19">
        <v>68</v>
      </c>
      <c r="AG52" s="19">
        <v>15</v>
      </c>
      <c r="AH52" s="18">
        <v>82</v>
      </c>
      <c r="AI52" s="18">
        <v>59</v>
      </c>
      <c r="AJ52" s="18">
        <v>156</v>
      </c>
      <c r="AK52" s="18">
        <f>Table2[[#This Row],[2025-26 FN_SR]]*Table2[[#This Row],[Student Count as per 2022-23 Nominal Roll]]</f>
        <v>10608</v>
      </c>
      <c r="AM52">
        <v>586</v>
      </c>
    </row>
    <row r="53" spans="1:39" x14ac:dyDescent="0.3">
      <c r="A53">
        <v>34</v>
      </c>
      <c r="B53" t="s">
        <v>129</v>
      </c>
      <c r="C53">
        <v>1126</v>
      </c>
      <c r="D53" t="s">
        <v>213</v>
      </c>
      <c r="F53" s="15">
        <v>2857</v>
      </c>
      <c r="G53" s="15">
        <v>64</v>
      </c>
      <c r="I53" s="16">
        <v>24486</v>
      </c>
      <c r="J53" s="17">
        <v>4047375</v>
      </c>
      <c r="K53" s="17">
        <v>233737855</v>
      </c>
      <c r="L53" s="17">
        <v>313969</v>
      </c>
      <c r="M53" s="17">
        <v>1667474</v>
      </c>
      <c r="N53" s="17">
        <v>1200000</v>
      </c>
      <c r="O53" s="29"/>
      <c r="P53" s="17">
        <v>22270</v>
      </c>
      <c r="Q53" s="18">
        <v>10000</v>
      </c>
      <c r="R53" s="18"/>
      <c r="S53" s="18">
        <v>10695</v>
      </c>
      <c r="T53" s="18">
        <v>-11575</v>
      </c>
      <c r="U53" s="18">
        <v>9981</v>
      </c>
      <c r="V53" s="18">
        <v>9981</v>
      </c>
      <c r="W53" s="18">
        <v>0</v>
      </c>
      <c r="X53" s="18">
        <v>9981</v>
      </c>
      <c r="Y53" s="18">
        <v>0</v>
      </c>
      <c r="Z53" s="18">
        <v>10000</v>
      </c>
      <c r="AA53" s="18"/>
      <c r="AB53" s="18"/>
      <c r="AC53" s="18">
        <v>19981</v>
      </c>
      <c r="AD53" s="18">
        <v>0</v>
      </c>
      <c r="AE53" s="18">
        <v>0</v>
      </c>
      <c r="AF53" s="19">
        <v>68</v>
      </c>
      <c r="AG53" s="19">
        <v>15</v>
      </c>
      <c r="AH53" s="18">
        <v>82</v>
      </c>
      <c r="AI53" s="18">
        <v>59</v>
      </c>
      <c r="AJ53" s="18">
        <v>156</v>
      </c>
      <c r="AK53" s="18">
        <v>10608</v>
      </c>
      <c r="AM53">
        <v>587</v>
      </c>
    </row>
    <row r="54" spans="1:39" x14ac:dyDescent="0.3">
      <c r="A54">
        <v>34</v>
      </c>
      <c r="B54" t="s">
        <v>129</v>
      </c>
      <c r="C54">
        <v>710</v>
      </c>
      <c r="D54" t="s">
        <v>218</v>
      </c>
      <c r="F54" s="15">
        <v>2857</v>
      </c>
      <c r="G54" s="15">
        <v>64</v>
      </c>
      <c r="I54" s="16">
        <v>24486</v>
      </c>
      <c r="J54" s="17">
        <v>4047375</v>
      </c>
      <c r="K54" s="17">
        <v>233737855</v>
      </c>
      <c r="L54" s="17">
        <v>313969</v>
      </c>
      <c r="M54" s="17">
        <v>1667474</v>
      </c>
      <c r="N54" s="17">
        <v>1200000</v>
      </c>
      <c r="O54" s="29"/>
      <c r="P54" s="17">
        <v>22270</v>
      </c>
      <c r="Q54" s="18">
        <v>10000</v>
      </c>
      <c r="R54" s="18"/>
      <c r="S54" s="18">
        <v>10695</v>
      </c>
      <c r="T54" s="18">
        <v>-11575</v>
      </c>
      <c r="U54" s="18">
        <v>9981</v>
      </c>
      <c r="V54" s="18">
        <v>9981</v>
      </c>
      <c r="W54" s="18">
        <v>0</v>
      </c>
      <c r="X54" s="18">
        <v>9981</v>
      </c>
      <c r="Y54" s="18">
        <v>0</v>
      </c>
      <c r="Z54" s="18">
        <v>10000</v>
      </c>
      <c r="AA54" s="18"/>
      <c r="AB54" s="18"/>
      <c r="AC54" s="18">
        <v>19981</v>
      </c>
      <c r="AD54" s="18">
        <v>0</v>
      </c>
      <c r="AE54" s="18">
        <v>0</v>
      </c>
      <c r="AF54" s="19">
        <v>68</v>
      </c>
      <c r="AG54" s="19">
        <v>15</v>
      </c>
      <c r="AH54" s="18">
        <v>82</v>
      </c>
      <c r="AI54" s="18">
        <v>59</v>
      </c>
      <c r="AJ54" s="18">
        <v>156</v>
      </c>
      <c r="AK54" s="18">
        <v>10608</v>
      </c>
      <c r="AM54">
        <v>588</v>
      </c>
    </row>
    <row r="55" spans="1:39" x14ac:dyDescent="0.3">
      <c r="A55">
        <v>34</v>
      </c>
      <c r="B55" t="s">
        <v>129</v>
      </c>
      <c r="C55">
        <v>565</v>
      </c>
      <c r="D55" t="s">
        <v>216</v>
      </c>
      <c r="F55" s="15">
        <v>2857</v>
      </c>
      <c r="G55" s="15">
        <v>64</v>
      </c>
      <c r="I55" s="16">
        <v>24486</v>
      </c>
      <c r="J55" s="17">
        <v>4047375</v>
      </c>
      <c r="K55" s="17">
        <v>233737855</v>
      </c>
      <c r="L55" s="17">
        <v>313969</v>
      </c>
      <c r="M55" s="17">
        <v>1667474</v>
      </c>
      <c r="N55" s="17">
        <v>1200000</v>
      </c>
      <c r="O55" s="29"/>
      <c r="P55" s="17">
        <v>22270</v>
      </c>
      <c r="Q55" s="18">
        <v>10000</v>
      </c>
      <c r="R55" s="18"/>
      <c r="S55" s="18">
        <v>10695</v>
      </c>
      <c r="T55" s="18">
        <v>-11575</v>
      </c>
      <c r="U55" s="18">
        <v>9981</v>
      </c>
      <c r="V55" s="18">
        <v>9981</v>
      </c>
      <c r="W55" s="18">
        <v>0</v>
      </c>
      <c r="X55" s="18">
        <v>9981</v>
      </c>
      <c r="Y55" s="18">
        <v>0</v>
      </c>
      <c r="Z55" s="18">
        <v>10000</v>
      </c>
      <c r="AA55" s="18"/>
      <c r="AB55" s="18"/>
      <c r="AC55" s="18">
        <v>19981</v>
      </c>
      <c r="AD55" s="18">
        <v>0</v>
      </c>
      <c r="AE55" s="18">
        <v>0</v>
      </c>
      <c r="AF55" s="19">
        <v>68</v>
      </c>
      <c r="AG55" s="19">
        <v>15</v>
      </c>
      <c r="AH55" s="18">
        <v>82</v>
      </c>
      <c r="AI55" s="18">
        <v>59</v>
      </c>
      <c r="AJ55" s="18">
        <v>156</v>
      </c>
      <c r="AK55" s="18">
        <v>10608</v>
      </c>
      <c r="AM55">
        <v>589</v>
      </c>
    </row>
    <row r="56" spans="1:39" x14ac:dyDescent="0.3">
      <c r="A56">
        <v>34</v>
      </c>
      <c r="B56" t="s">
        <v>129</v>
      </c>
      <c r="C56">
        <v>578</v>
      </c>
      <c r="D56" t="s">
        <v>217</v>
      </c>
      <c r="F56" s="15">
        <v>2857</v>
      </c>
      <c r="G56" s="15">
        <v>64</v>
      </c>
      <c r="I56" s="16">
        <v>24486</v>
      </c>
      <c r="J56" s="17">
        <v>4047375</v>
      </c>
      <c r="K56" s="17">
        <v>233737855</v>
      </c>
      <c r="L56" s="17">
        <v>313969</v>
      </c>
      <c r="M56" s="17">
        <v>1667474</v>
      </c>
      <c r="N56" s="17">
        <v>1200000</v>
      </c>
      <c r="O56" s="29"/>
      <c r="P56" s="17">
        <v>22270</v>
      </c>
      <c r="Q56" s="18">
        <v>10000</v>
      </c>
      <c r="R56" s="18"/>
      <c r="S56" s="18">
        <v>10695</v>
      </c>
      <c r="T56" s="18">
        <v>-11575</v>
      </c>
      <c r="U56" s="18">
        <v>9981</v>
      </c>
      <c r="V56" s="18">
        <v>9981</v>
      </c>
      <c r="W56" s="18">
        <v>0</v>
      </c>
      <c r="X56" s="18">
        <v>9981</v>
      </c>
      <c r="Y56" s="18">
        <v>0</v>
      </c>
      <c r="Z56" s="18">
        <v>10000</v>
      </c>
      <c r="AA56" s="18"/>
      <c r="AB56" s="18"/>
      <c r="AC56" s="18">
        <v>19981</v>
      </c>
      <c r="AD56" s="18">
        <v>0</v>
      </c>
      <c r="AE56" s="18">
        <v>0</v>
      </c>
      <c r="AF56" s="19">
        <v>68</v>
      </c>
      <c r="AG56" s="19">
        <v>15</v>
      </c>
      <c r="AH56" s="18">
        <v>82</v>
      </c>
      <c r="AI56" s="18">
        <v>59</v>
      </c>
      <c r="AJ56" s="18">
        <v>156</v>
      </c>
      <c r="AK56" s="18">
        <v>10608</v>
      </c>
      <c r="AM56">
        <v>590</v>
      </c>
    </row>
    <row r="57" spans="1:39" x14ac:dyDescent="0.3">
      <c r="A57">
        <v>35</v>
      </c>
      <c r="B57" t="s">
        <v>130</v>
      </c>
      <c r="C57">
        <v>563</v>
      </c>
      <c r="D57" t="s">
        <v>219</v>
      </c>
      <c r="F57" s="15">
        <v>1197</v>
      </c>
      <c r="G57" s="15">
        <v>28</v>
      </c>
      <c r="I57" s="16">
        <v>20758</v>
      </c>
      <c r="J57" s="17">
        <v>2588464</v>
      </c>
      <c r="K57" s="18">
        <v>295227509</v>
      </c>
      <c r="L57" s="18">
        <v>260000</v>
      </c>
      <c r="M57" s="18">
        <v>2064252</v>
      </c>
      <c r="N57" s="18">
        <v>1686000</v>
      </c>
      <c r="O57" s="17"/>
      <c r="P57" s="17">
        <v>784</v>
      </c>
      <c r="Q57" s="18">
        <f>Table2[[#This Row],[2023-24 BCTEA Extracurricular Carryover prior to repurposing (confimred amount)]]-(Table2[[#This Row],[2023-24 Carryover Extracurricular repurposed repurposed for to/from]]+Table2[[#This Row],[2023-24 Carryover Extracurricular repurposed repurposed for Extracurricular]])</f>
        <v>5810</v>
      </c>
      <c r="R57" s="18"/>
      <c r="S57" s="18">
        <v>36846</v>
      </c>
      <c r="T57" s="18">
        <f>Table2[[#This Row],[2025-26 BCTEA Approved]]-Table2[[#This Row],[2023-24 BCTEA To/from Carryover]]</f>
        <v>36062</v>
      </c>
      <c r="U57" s="18">
        <v>3965</v>
      </c>
      <c r="V57" s="18">
        <v>36428</v>
      </c>
      <c r="W57" s="18">
        <f>Table2[[#This Row],[2024-25 CDS Payment]]-X57</f>
        <v>32463</v>
      </c>
      <c r="X57" s="18">
        <f>Table2[[#This Row],[2024-25 EX Allocation]]-Table2[[#This Row],[2023-24 Carryover Extracurricular repurposed repurposed for Extracurricular]]</f>
        <v>3965</v>
      </c>
      <c r="Y57" s="18">
        <f>SUM(Table2[[#This Row],[Part of 2024-25 CDS Payment that is To/From]:[Part of 2024-25 CDS Payment that is Extracurricular]])-Table2[[#This Row],[2024-25 CDS Payment]]</f>
        <v>0</v>
      </c>
      <c r="Z57" s="18">
        <v>12911</v>
      </c>
      <c r="AA57" s="18">
        <v>7101</v>
      </c>
      <c r="AB57" s="18"/>
      <c r="AC57"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9775</v>
      </c>
      <c r="AD57" s="18">
        <v>0</v>
      </c>
      <c r="AE57" s="18">
        <f>ROUND(IF(Table2[[#This Row],[2025-26 BCTEA Approved]]-Table2[[#This Row],[2023-24 BCTEA To/from Carryover]]-Table2[[#This Row],[ex Repurposed to TO/FROM - FOR REF. DNU]]&gt;0,Table2[[#This Row],[2025-26 BCTEA Approved]]-Table2[[#This Row],[2023-24 BCTEA To/from Carryover]]-Table2[[#This Row],[ex Repurposed to TO/FROM - FOR REF. DNU]], "$0"),0)</f>
        <v>36062</v>
      </c>
      <c r="AF57" s="19">
        <v>27</v>
      </c>
      <c r="AG57" s="19">
        <v>10</v>
      </c>
      <c r="AH57" s="18">
        <v>80</v>
      </c>
      <c r="AI57" s="18">
        <v>65</v>
      </c>
      <c r="AJ57" s="18">
        <v>155</v>
      </c>
      <c r="AK57" s="18">
        <f>Table2[[#This Row],[2025-26 FN_SR]]*Table2[[#This Row],[Student Count as per 2022-23 Nominal Roll]]</f>
        <v>4185</v>
      </c>
      <c r="AM57">
        <v>591</v>
      </c>
    </row>
    <row r="58" spans="1:39" x14ac:dyDescent="0.3">
      <c r="A58">
        <v>35</v>
      </c>
      <c r="B58" t="s">
        <v>130</v>
      </c>
      <c r="C58">
        <v>564</v>
      </c>
      <c r="D58" t="s">
        <v>220</v>
      </c>
      <c r="F58" s="15">
        <v>1197</v>
      </c>
      <c r="G58" s="15">
        <v>28</v>
      </c>
      <c r="I58" s="16">
        <v>20758</v>
      </c>
      <c r="J58" s="17">
        <v>2588464</v>
      </c>
      <c r="K58" s="17">
        <v>295227509</v>
      </c>
      <c r="L58" s="17">
        <v>260000</v>
      </c>
      <c r="M58" s="17">
        <v>2064252</v>
      </c>
      <c r="N58" s="17">
        <v>1686000</v>
      </c>
      <c r="O58" s="29"/>
      <c r="P58" s="17">
        <v>784</v>
      </c>
      <c r="Q58" s="18">
        <v>5810</v>
      </c>
      <c r="R58" s="18"/>
      <c r="S58" s="18">
        <v>36846</v>
      </c>
      <c r="T58" s="18">
        <v>36062</v>
      </c>
      <c r="U58" s="18">
        <v>3965</v>
      </c>
      <c r="V58" s="18">
        <v>36428</v>
      </c>
      <c r="W58" s="18">
        <v>32463</v>
      </c>
      <c r="X58" s="18">
        <v>3965</v>
      </c>
      <c r="Y58" s="18">
        <v>0</v>
      </c>
      <c r="Z58" s="18">
        <v>12911</v>
      </c>
      <c r="AA58" s="18">
        <v>7101</v>
      </c>
      <c r="AB58" s="18"/>
      <c r="AC58" s="18">
        <v>9775</v>
      </c>
      <c r="AD58" s="18">
        <v>0</v>
      </c>
      <c r="AE58" s="18">
        <v>36062</v>
      </c>
      <c r="AF58" s="19">
        <v>27</v>
      </c>
      <c r="AG58" s="19">
        <v>10</v>
      </c>
      <c r="AH58" s="18">
        <v>80</v>
      </c>
      <c r="AI58" s="18">
        <v>65</v>
      </c>
      <c r="AJ58" s="18">
        <v>155</v>
      </c>
      <c r="AK58" s="18">
        <v>4185</v>
      </c>
      <c r="AM58">
        <v>592</v>
      </c>
    </row>
    <row r="59" spans="1:39" x14ac:dyDescent="0.3">
      <c r="A59">
        <v>35</v>
      </c>
      <c r="B59" t="s">
        <v>130</v>
      </c>
      <c r="C59">
        <v>555</v>
      </c>
      <c r="D59" t="s">
        <v>221</v>
      </c>
      <c r="F59" s="15">
        <v>1197</v>
      </c>
      <c r="G59" s="15">
        <v>28</v>
      </c>
      <c r="I59" s="16">
        <v>20758</v>
      </c>
      <c r="J59" s="17">
        <v>2588464</v>
      </c>
      <c r="K59" s="17">
        <v>295227509</v>
      </c>
      <c r="L59" s="17">
        <v>260000</v>
      </c>
      <c r="M59" s="17">
        <v>2064252</v>
      </c>
      <c r="N59" s="17">
        <v>1686000</v>
      </c>
      <c r="O59" s="29"/>
      <c r="P59" s="17">
        <v>784</v>
      </c>
      <c r="Q59" s="18">
        <v>5810</v>
      </c>
      <c r="R59" s="18"/>
      <c r="S59" s="18">
        <v>36846</v>
      </c>
      <c r="T59" s="18">
        <v>36062</v>
      </c>
      <c r="U59" s="18">
        <v>3965</v>
      </c>
      <c r="V59" s="18">
        <v>36428</v>
      </c>
      <c r="W59" s="18">
        <v>32463</v>
      </c>
      <c r="X59" s="18">
        <v>3965</v>
      </c>
      <c r="Y59" s="18">
        <v>0</v>
      </c>
      <c r="Z59" s="18">
        <v>12911</v>
      </c>
      <c r="AA59" s="18">
        <v>7101</v>
      </c>
      <c r="AB59" s="18"/>
      <c r="AC59" s="18">
        <v>9775</v>
      </c>
      <c r="AD59" s="18">
        <v>0</v>
      </c>
      <c r="AE59" s="18">
        <v>36062</v>
      </c>
      <c r="AF59" s="19">
        <v>27</v>
      </c>
      <c r="AG59" s="19">
        <v>10</v>
      </c>
      <c r="AH59" s="18">
        <v>80</v>
      </c>
      <c r="AI59" s="18">
        <v>65</v>
      </c>
      <c r="AJ59" s="18">
        <v>155</v>
      </c>
      <c r="AK59" s="18">
        <v>4185</v>
      </c>
      <c r="AM59">
        <v>593</v>
      </c>
    </row>
    <row r="60" spans="1:39" x14ac:dyDescent="0.3">
      <c r="A60">
        <v>35</v>
      </c>
      <c r="B60" t="s">
        <v>130</v>
      </c>
      <c r="C60">
        <v>1126</v>
      </c>
      <c r="D60" t="s">
        <v>213</v>
      </c>
      <c r="F60" s="15">
        <v>1197</v>
      </c>
      <c r="G60" s="15">
        <v>28</v>
      </c>
      <c r="I60" s="16">
        <v>20758</v>
      </c>
      <c r="J60" s="17">
        <v>2588464</v>
      </c>
      <c r="K60" s="17">
        <v>295227509</v>
      </c>
      <c r="L60" s="17">
        <v>260000</v>
      </c>
      <c r="M60" s="17">
        <v>2064252</v>
      </c>
      <c r="N60" s="17">
        <v>1686000</v>
      </c>
      <c r="O60" s="29"/>
      <c r="P60" s="17">
        <v>784</v>
      </c>
      <c r="Q60" s="18">
        <v>5810</v>
      </c>
      <c r="R60" s="18"/>
      <c r="S60" s="18">
        <v>36846</v>
      </c>
      <c r="T60" s="18">
        <v>36062</v>
      </c>
      <c r="U60" s="18">
        <v>3965</v>
      </c>
      <c r="V60" s="18">
        <v>36428</v>
      </c>
      <c r="W60" s="18">
        <v>32463</v>
      </c>
      <c r="X60" s="18">
        <v>3965</v>
      </c>
      <c r="Y60" s="18">
        <v>0</v>
      </c>
      <c r="Z60" s="18">
        <v>12911</v>
      </c>
      <c r="AA60" s="18">
        <v>7101</v>
      </c>
      <c r="AB60" s="18"/>
      <c r="AC60" s="18">
        <v>9775</v>
      </c>
      <c r="AD60" s="18">
        <v>0</v>
      </c>
      <c r="AE60" s="18">
        <v>36062</v>
      </c>
      <c r="AF60" s="19">
        <v>27</v>
      </c>
      <c r="AG60" s="19">
        <v>10</v>
      </c>
      <c r="AH60" s="18">
        <v>80</v>
      </c>
      <c r="AI60" s="18">
        <v>65</v>
      </c>
      <c r="AJ60" s="18">
        <v>155</v>
      </c>
      <c r="AK60" s="18">
        <v>4185</v>
      </c>
      <c r="AM60">
        <v>594</v>
      </c>
    </row>
    <row r="61" spans="1:39" x14ac:dyDescent="0.3">
      <c r="A61">
        <v>36</v>
      </c>
      <c r="B61" t="s">
        <v>131</v>
      </c>
      <c r="C61">
        <v>563</v>
      </c>
      <c r="D61" t="s">
        <v>219</v>
      </c>
      <c r="F61" s="15">
        <v>674</v>
      </c>
      <c r="G61" s="15">
        <v>11</v>
      </c>
      <c r="I61" s="16">
        <v>74665</v>
      </c>
      <c r="J61" s="17">
        <v>3968184</v>
      </c>
      <c r="K61" s="18">
        <v>910609383</v>
      </c>
      <c r="L61" s="18">
        <v>72999</v>
      </c>
      <c r="M61" s="18">
        <v>518935</v>
      </c>
      <c r="N61" s="18">
        <v>4940000</v>
      </c>
      <c r="O61" s="17"/>
      <c r="P61" s="17">
        <v>0</v>
      </c>
      <c r="Q61" s="18">
        <f>Table2[[#This Row],[2023-24 BCTEA Extracurricular Carryover prior to repurposing (confimred amount)]]-(Table2[[#This Row],[2023-24 Carryover Extracurricular repurposed repurposed for to/from]]+Table2[[#This Row],[2023-24 Carryover Extracurricular repurposed repurposed for Extracurricular]])</f>
        <v>4320</v>
      </c>
      <c r="R61" s="18"/>
      <c r="S61" s="18">
        <v>77292</v>
      </c>
      <c r="T61" s="18">
        <f>Table2[[#This Row],[2025-26 BCTEA Approved]]-Table2[[#This Row],[2023-24 BCTEA To/from Carryover]]</f>
        <v>77292</v>
      </c>
      <c r="U61" s="18">
        <v>3525</v>
      </c>
      <c r="V61" s="18">
        <v>89279</v>
      </c>
      <c r="W61" s="18">
        <f>Table2[[#This Row],[2024-25 CDS Payment]]-X61</f>
        <v>85754</v>
      </c>
      <c r="X61" s="18">
        <f>Table2[[#This Row],[2024-25 EX Allocation]]-Table2[[#This Row],[2023-24 Carryover Extracurricular repurposed repurposed for Extracurricular]]</f>
        <v>3525</v>
      </c>
      <c r="Y61" s="18">
        <f>SUM(Table2[[#This Row],[Part of 2024-25 CDS Payment that is To/From]:[Part of 2024-25 CDS Payment that is Extracurricular]])-Table2[[#This Row],[2024-25 CDS Payment]]</f>
        <v>0</v>
      </c>
      <c r="Z61" s="18">
        <v>12342</v>
      </c>
      <c r="AA61" s="18">
        <v>8022</v>
      </c>
      <c r="AB61" s="18"/>
      <c r="AC61"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7845</v>
      </c>
      <c r="AD61" s="18">
        <v>0</v>
      </c>
      <c r="AE61" s="18">
        <f>ROUND(IF(Table2[[#This Row],[2025-26 BCTEA Approved]]-Table2[[#This Row],[2023-24 BCTEA To/from Carryover]]-Table2[[#This Row],[ex Repurposed to TO/FROM - FOR REF. DNU]]&gt;0,Table2[[#This Row],[2025-26 BCTEA Approved]]-Table2[[#This Row],[2023-24 BCTEA To/from Carryover]]-Table2[[#This Row],[ex Repurposed to TO/FROM - FOR REF. DNU]], "$0"),0)</f>
        <v>77292</v>
      </c>
      <c r="AF61" s="19">
        <v>24</v>
      </c>
      <c r="AG61" s="19">
        <v>1</v>
      </c>
      <c r="AH61" s="18">
        <v>7</v>
      </c>
      <c r="AI61" s="18">
        <v>63</v>
      </c>
      <c r="AJ61" s="18">
        <v>71</v>
      </c>
      <c r="AK61" s="18">
        <f>Table2[[#This Row],[2025-26 FN_SR]]*Table2[[#This Row],[Student Count as per 2022-23 Nominal Roll]]</f>
        <v>1704</v>
      </c>
      <c r="AM61">
        <v>595</v>
      </c>
    </row>
    <row r="62" spans="1:39" x14ac:dyDescent="0.3">
      <c r="A62">
        <v>36</v>
      </c>
      <c r="B62" t="s">
        <v>131</v>
      </c>
      <c r="C62">
        <v>569</v>
      </c>
      <c r="D62" t="s">
        <v>222</v>
      </c>
      <c r="F62" s="15">
        <v>674</v>
      </c>
      <c r="G62" s="15">
        <v>11</v>
      </c>
      <c r="I62" s="16">
        <v>74665</v>
      </c>
      <c r="J62" s="17">
        <v>3968184</v>
      </c>
      <c r="K62" s="17">
        <v>910609383</v>
      </c>
      <c r="L62" s="17">
        <v>72999</v>
      </c>
      <c r="M62" s="17">
        <v>518935</v>
      </c>
      <c r="N62" s="17">
        <v>4940000</v>
      </c>
      <c r="O62" s="29"/>
      <c r="P62" s="17">
        <v>0</v>
      </c>
      <c r="Q62" s="18">
        <v>4320</v>
      </c>
      <c r="R62" s="18"/>
      <c r="S62" s="18">
        <v>77292</v>
      </c>
      <c r="T62" s="18">
        <v>77292</v>
      </c>
      <c r="U62" s="18">
        <v>3525</v>
      </c>
      <c r="V62" s="18">
        <v>89279</v>
      </c>
      <c r="W62" s="18">
        <v>85754</v>
      </c>
      <c r="X62" s="18">
        <v>3525</v>
      </c>
      <c r="Y62" s="18">
        <v>0</v>
      </c>
      <c r="Z62" s="18">
        <v>12342</v>
      </c>
      <c r="AA62" s="18">
        <v>8022</v>
      </c>
      <c r="AB62" s="18"/>
      <c r="AC62" s="18">
        <v>7845</v>
      </c>
      <c r="AD62" s="18">
        <v>0</v>
      </c>
      <c r="AE62" s="18">
        <v>77292</v>
      </c>
      <c r="AF62" s="19">
        <v>24</v>
      </c>
      <c r="AG62" s="19">
        <v>1</v>
      </c>
      <c r="AH62" s="18">
        <v>7</v>
      </c>
      <c r="AI62" s="18">
        <v>63</v>
      </c>
      <c r="AJ62" s="18">
        <v>71</v>
      </c>
      <c r="AK62" s="18">
        <v>1704</v>
      </c>
      <c r="AM62">
        <v>596</v>
      </c>
    </row>
    <row r="63" spans="1:39" x14ac:dyDescent="0.3">
      <c r="A63">
        <v>36</v>
      </c>
      <c r="B63" t="s">
        <v>131</v>
      </c>
      <c r="C63">
        <v>555</v>
      </c>
      <c r="D63" t="s">
        <v>221</v>
      </c>
      <c r="F63" s="15">
        <v>674</v>
      </c>
      <c r="G63" s="15">
        <v>11</v>
      </c>
      <c r="I63" s="16">
        <v>74665</v>
      </c>
      <c r="J63" s="17">
        <v>3968184</v>
      </c>
      <c r="K63" s="17">
        <v>910609383</v>
      </c>
      <c r="L63" s="17">
        <v>72999</v>
      </c>
      <c r="M63" s="17">
        <v>518935</v>
      </c>
      <c r="N63" s="17">
        <v>4940000</v>
      </c>
      <c r="O63" s="29"/>
      <c r="P63" s="17">
        <v>0</v>
      </c>
      <c r="Q63" s="18">
        <v>4320</v>
      </c>
      <c r="R63" s="18"/>
      <c r="S63" s="18">
        <v>77292</v>
      </c>
      <c r="T63" s="18">
        <v>77292</v>
      </c>
      <c r="U63" s="18">
        <v>3525</v>
      </c>
      <c r="V63" s="18">
        <v>89279</v>
      </c>
      <c r="W63" s="18">
        <v>85754</v>
      </c>
      <c r="X63" s="18">
        <v>3525</v>
      </c>
      <c r="Y63" s="18">
        <v>0</v>
      </c>
      <c r="Z63" s="18">
        <v>12342</v>
      </c>
      <c r="AA63" s="18">
        <v>8022</v>
      </c>
      <c r="AB63" s="18"/>
      <c r="AC63" s="18">
        <v>7845</v>
      </c>
      <c r="AD63" s="18">
        <v>0</v>
      </c>
      <c r="AE63" s="18">
        <v>77292</v>
      </c>
      <c r="AF63" s="19">
        <v>24</v>
      </c>
      <c r="AG63" s="19">
        <v>1</v>
      </c>
      <c r="AH63" s="18">
        <v>7</v>
      </c>
      <c r="AI63" s="18">
        <v>63</v>
      </c>
      <c r="AJ63" s="18">
        <v>71</v>
      </c>
      <c r="AK63" s="18">
        <v>1704</v>
      </c>
      <c r="AM63">
        <v>597</v>
      </c>
    </row>
    <row r="64" spans="1:39" x14ac:dyDescent="0.3">
      <c r="A64">
        <v>36</v>
      </c>
      <c r="B64" t="s">
        <v>131</v>
      </c>
      <c r="C64">
        <v>625</v>
      </c>
      <c r="D64" s="31" t="s">
        <v>223</v>
      </c>
      <c r="F64" s="15">
        <v>674</v>
      </c>
      <c r="G64" s="15">
        <v>11</v>
      </c>
      <c r="I64" s="16">
        <v>74665</v>
      </c>
      <c r="J64" s="17">
        <v>3968184</v>
      </c>
      <c r="K64" s="17">
        <v>910609383</v>
      </c>
      <c r="L64" s="17">
        <v>72999</v>
      </c>
      <c r="M64" s="17">
        <v>518935</v>
      </c>
      <c r="N64" s="17">
        <v>4940000</v>
      </c>
      <c r="O64" s="29"/>
      <c r="P64" s="17">
        <v>0</v>
      </c>
      <c r="Q64" s="18">
        <v>4320</v>
      </c>
      <c r="R64" s="18"/>
      <c r="S64" s="18">
        <v>77292</v>
      </c>
      <c r="T64" s="18">
        <v>77292</v>
      </c>
      <c r="U64" s="18">
        <v>3525</v>
      </c>
      <c r="V64" s="18">
        <v>89279</v>
      </c>
      <c r="W64" s="18">
        <v>85754</v>
      </c>
      <c r="X64" s="18">
        <v>3525</v>
      </c>
      <c r="Y64" s="18">
        <v>0</v>
      </c>
      <c r="Z64" s="18">
        <v>12342</v>
      </c>
      <c r="AA64" s="18">
        <v>8022</v>
      </c>
      <c r="AB64" s="18"/>
      <c r="AC64" s="18">
        <v>7845</v>
      </c>
      <c r="AD64" s="18">
        <v>0</v>
      </c>
      <c r="AE64" s="18">
        <v>77292</v>
      </c>
      <c r="AF64" s="19">
        <v>24</v>
      </c>
      <c r="AG64" s="19">
        <v>1</v>
      </c>
      <c r="AH64" s="18">
        <v>7</v>
      </c>
      <c r="AI64" s="18">
        <v>63</v>
      </c>
      <c r="AJ64" s="18">
        <v>71</v>
      </c>
      <c r="AK64" s="18">
        <v>1704</v>
      </c>
      <c r="AM64">
        <v>598</v>
      </c>
    </row>
    <row r="65" spans="1:39" x14ac:dyDescent="0.3">
      <c r="A65">
        <v>36</v>
      </c>
      <c r="B65" t="s">
        <v>131</v>
      </c>
      <c r="C65">
        <v>688</v>
      </c>
      <c r="D65" t="s">
        <v>224</v>
      </c>
      <c r="F65" s="15">
        <v>674</v>
      </c>
      <c r="G65" s="15">
        <v>11</v>
      </c>
      <c r="I65" s="16">
        <v>74665</v>
      </c>
      <c r="J65" s="17">
        <v>3968184</v>
      </c>
      <c r="K65" s="17">
        <v>910609383</v>
      </c>
      <c r="L65" s="17">
        <v>72999</v>
      </c>
      <c r="M65" s="17">
        <v>518935</v>
      </c>
      <c r="N65" s="17">
        <v>4940000</v>
      </c>
      <c r="O65" s="29"/>
      <c r="P65" s="17">
        <v>0</v>
      </c>
      <c r="Q65" s="18">
        <v>4320</v>
      </c>
      <c r="R65" s="18"/>
      <c r="S65" s="18">
        <v>77292</v>
      </c>
      <c r="T65" s="18">
        <v>77292</v>
      </c>
      <c r="U65" s="18">
        <v>3525</v>
      </c>
      <c r="V65" s="18">
        <v>89279</v>
      </c>
      <c r="W65" s="18">
        <v>85754</v>
      </c>
      <c r="X65" s="18">
        <v>3525</v>
      </c>
      <c r="Y65" s="18">
        <v>0</v>
      </c>
      <c r="Z65" s="18">
        <v>12342</v>
      </c>
      <c r="AA65" s="18">
        <v>8022</v>
      </c>
      <c r="AB65" s="18"/>
      <c r="AC65" s="18">
        <v>7845</v>
      </c>
      <c r="AD65" s="18">
        <v>0</v>
      </c>
      <c r="AE65" s="18">
        <v>77292</v>
      </c>
      <c r="AF65" s="19">
        <v>24</v>
      </c>
      <c r="AG65" s="19">
        <v>1</v>
      </c>
      <c r="AH65" s="18">
        <v>7</v>
      </c>
      <c r="AI65" s="18">
        <v>63</v>
      </c>
      <c r="AJ65" s="18">
        <v>71</v>
      </c>
      <c r="AK65" s="18">
        <v>1704</v>
      </c>
      <c r="AM65">
        <v>599</v>
      </c>
    </row>
    <row r="66" spans="1:39" x14ac:dyDescent="0.3">
      <c r="A66">
        <v>36</v>
      </c>
      <c r="B66" t="s">
        <v>131</v>
      </c>
      <c r="C66">
        <v>722</v>
      </c>
      <c r="D66" t="s">
        <v>194</v>
      </c>
      <c r="F66" s="15">
        <v>674</v>
      </c>
      <c r="G66" s="15">
        <v>11</v>
      </c>
      <c r="I66" s="16">
        <v>74665</v>
      </c>
      <c r="J66" s="17">
        <v>3968184</v>
      </c>
      <c r="K66" s="17">
        <v>910609383</v>
      </c>
      <c r="L66" s="17">
        <v>72999</v>
      </c>
      <c r="M66" s="17">
        <v>518935</v>
      </c>
      <c r="N66" s="17">
        <v>4940000</v>
      </c>
      <c r="O66" s="29"/>
      <c r="P66" s="17">
        <v>0</v>
      </c>
      <c r="Q66" s="18">
        <v>4320</v>
      </c>
      <c r="R66" s="18"/>
      <c r="S66" s="18">
        <v>77292</v>
      </c>
      <c r="T66" s="18">
        <v>77292</v>
      </c>
      <c r="U66" s="18">
        <v>3525</v>
      </c>
      <c r="V66" s="18">
        <v>89279</v>
      </c>
      <c r="W66" s="18">
        <v>85754</v>
      </c>
      <c r="X66" s="18">
        <v>3525</v>
      </c>
      <c r="Y66" s="18">
        <v>0</v>
      </c>
      <c r="Z66" s="18">
        <v>12342</v>
      </c>
      <c r="AA66" s="18">
        <v>8022</v>
      </c>
      <c r="AB66" s="18"/>
      <c r="AC66" s="18">
        <v>7845</v>
      </c>
      <c r="AD66" s="18">
        <v>0</v>
      </c>
      <c r="AE66" s="18">
        <v>77292</v>
      </c>
      <c r="AF66" s="19">
        <v>24</v>
      </c>
      <c r="AG66" s="19">
        <v>1</v>
      </c>
      <c r="AH66" s="18">
        <v>7</v>
      </c>
      <c r="AI66" s="18">
        <v>63</v>
      </c>
      <c r="AJ66" s="18">
        <v>71</v>
      </c>
      <c r="AK66" s="18">
        <v>1704</v>
      </c>
      <c r="AM66">
        <v>600</v>
      </c>
    </row>
    <row r="67" spans="1:39" x14ac:dyDescent="0.3">
      <c r="A67">
        <v>37</v>
      </c>
      <c r="B67" t="s">
        <v>132</v>
      </c>
      <c r="C67">
        <v>596</v>
      </c>
      <c r="D67" t="s">
        <v>225</v>
      </c>
      <c r="F67" s="21"/>
      <c r="G67" s="21"/>
      <c r="I67" s="16"/>
      <c r="J67" s="17">
        <v>1246878</v>
      </c>
      <c r="K67" s="18">
        <v>177038683</v>
      </c>
      <c r="L67" s="18">
        <v>41933</v>
      </c>
      <c r="M67" s="18">
        <v>266866</v>
      </c>
      <c r="N67" s="18">
        <v>966000</v>
      </c>
      <c r="O67" s="17"/>
      <c r="P67" s="17"/>
      <c r="Q67" s="18">
        <f>Table2[[#This Row],[2023-24 BCTEA Extracurricular Carryover prior to repurposing (confimred amount)]]-(Table2[[#This Row],[2023-24 Carryover Extracurricular repurposed repurposed for to/from]]+Table2[[#This Row],[2023-24 Carryover Extracurricular repurposed repurposed for Extracurricular]])</f>
        <v>0</v>
      </c>
      <c r="R67" s="18"/>
      <c r="S67" s="18">
        <v>0</v>
      </c>
      <c r="T67" s="18">
        <f>Table2[[#This Row],[2025-26 BCTEA Approved]]-Table2[[#This Row],[2023-24 BCTEA To/from Carryover]]</f>
        <v>0</v>
      </c>
      <c r="U67" s="18"/>
      <c r="V67" s="18">
        <v>0</v>
      </c>
      <c r="W67" s="18">
        <f>Table2[[#This Row],[2024-25 CDS Payment]]-X67</f>
        <v>0</v>
      </c>
      <c r="X67" s="18">
        <f>Table2[[#This Row],[2024-25 EX Allocation]]-Table2[[#This Row],[2023-24 Carryover Extracurricular repurposed repurposed for Extracurricular]]</f>
        <v>0</v>
      </c>
      <c r="Y67" s="18">
        <f>SUM(Table2[[#This Row],[Part of 2024-25 CDS Payment that is To/From]:[Part of 2024-25 CDS Payment that is Extracurricular]])-Table2[[#This Row],[2024-25 CDS Payment]]</f>
        <v>0</v>
      </c>
      <c r="Z67" s="18"/>
      <c r="AA67" s="18"/>
      <c r="AB67" s="18"/>
      <c r="AC67"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0</v>
      </c>
      <c r="AD67" s="18">
        <v>0</v>
      </c>
      <c r="AE67" s="18">
        <f>ROUND(IF(Table2[[#This Row],[2025-26 BCTEA Approved]]-Table2[[#This Row],[2023-24 BCTEA To/from Carryover]]-Table2[[#This Row],[ex Repurposed to TO/FROM - FOR REF. DNU]]&gt;0,Table2[[#This Row],[2025-26 BCTEA Approved]]-Table2[[#This Row],[2023-24 BCTEA To/from Carryover]]-Table2[[#This Row],[ex Repurposed to TO/FROM - FOR REF. DNU]], "$0"),0)</f>
        <v>0</v>
      </c>
      <c r="AF67" s="19"/>
      <c r="AG67" s="19">
        <v>3</v>
      </c>
      <c r="AH67" s="18">
        <v>17</v>
      </c>
      <c r="AI67" s="18">
        <v>62</v>
      </c>
      <c r="AJ67" s="18">
        <v>82</v>
      </c>
      <c r="AK67" s="18">
        <f>Table2[[#This Row],[2025-26 FN_SR]]*Table2[[#This Row],[Student Count as per 2022-23 Nominal Roll]]</f>
        <v>0</v>
      </c>
      <c r="AM67">
        <v>602</v>
      </c>
    </row>
    <row r="68" spans="1:39" x14ac:dyDescent="0.3">
      <c r="A68">
        <v>38</v>
      </c>
      <c r="B68" t="s">
        <v>133</v>
      </c>
      <c r="F68" s="21"/>
      <c r="G68" s="21"/>
      <c r="I68" s="16"/>
      <c r="J68" s="17">
        <v>1656461</v>
      </c>
      <c r="K68" s="18">
        <v>253285994</v>
      </c>
      <c r="L68" s="18">
        <v>21608</v>
      </c>
      <c r="M68" s="18">
        <v>148481</v>
      </c>
      <c r="N68" s="18">
        <v>1189000</v>
      </c>
      <c r="O68" s="17"/>
      <c r="P68" s="17"/>
      <c r="Q68" s="18">
        <f>Table2[[#This Row],[2023-24 BCTEA Extracurricular Carryover prior to repurposing (confimred amount)]]-(Table2[[#This Row],[2023-24 Carryover Extracurricular repurposed repurposed for to/from]]+Table2[[#This Row],[2023-24 Carryover Extracurricular repurposed repurposed for Extracurricular]])</f>
        <v>0</v>
      </c>
      <c r="R68" s="18"/>
      <c r="S68" s="18">
        <v>0</v>
      </c>
      <c r="T68" s="18">
        <f>Table2[[#This Row],[2025-26 BCTEA Approved]]-Table2[[#This Row],[2023-24 BCTEA To/from Carryover]]</f>
        <v>0</v>
      </c>
      <c r="U68" s="18"/>
      <c r="V68" s="18">
        <v>0</v>
      </c>
      <c r="W68" s="18">
        <f>Table2[[#This Row],[2024-25 CDS Payment]]-X68</f>
        <v>0</v>
      </c>
      <c r="X68" s="18">
        <f>Table2[[#This Row],[2024-25 EX Allocation]]-Table2[[#This Row],[2023-24 Carryover Extracurricular repurposed repurposed for Extracurricular]]</f>
        <v>0</v>
      </c>
      <c r="Y68" s="18">
        <f>SUM(Table2[[#This Row],[Part of 2024-25 CDS Payment that is To/From]:[Part of 2024-25 CDS Payment that is Extracurricular]])-Table2[[#This Row],[2024-25 CDS Payment]]</f>
        <v>0</v>
      </c>
      <c r="Z68" s="18"/>
      <c r="AA68" s="18">
        <v>0</v>
      </c>
      <c r="AB68" s="18"/>
      <c r="AC68"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0</v>
      </c>
      <c r="AD68" s="18">
        <v>0</v>
      </c>
      <c r="AE68" s="18">
        <f>ROUND(IF(Table2[[#This Row],[2025-26 BCTEA Approved]]-Table2[[#This Row],[2023-24 BCTEA To/from Carryover]]-Table2[[#This Row],[ex Repurposed to TO/FROM - FOR REF. DNU]]&gt;0,Table2[[#This Row],[2025-26 BCTEA Approved]]-Table2[[#This Row],[2023-24 BCTEA To/from Carryover]]-Table2[[#This Row],[ex Repurposed to TO/FROM - FOR REF. DNU]], "$0"),0)</f>
        <v>0</v>
      </c>
      <c r="AF68" s="19"/>
      <c r="AG68" s="19">
        <v>1</v>
      </c>
      <c r="AH68" s="18">
        <v>7</v>
      </c>
      <c r="AI68" s="18">
        <v>53</v>
      </c>
      <c r="AJ68" s="18">
        <v>61</v>
      </c>
      <c r="AK68" s="18">
        <f>Table2[[#This Row],[2025-26 FN_SR]]*Table2[[#This Row],[Student Count as per 2022-23 Nominal Roll]]</f>
        <v>0</v>
      </c>
      <c r="AM68">
        <v>603</v>
      </c>
    </row>
    <row r="69" spans="1:39" x14ac:dyDescent="0.3">
      <c r="A69">
        <v>39</v>
      </c>
      <c r="B69" t="s">
        <v>134</v>
      </c>
      <c r="C69">
        <v>550</v>
      </c>
      <c r="D69" t="s">
        <v>226</v>
      </c>
      <c r="F69" s="15">
        <v>272</v>
      </c>
      <c r="G69" s="15">
        <v>114</v>
      </c>
      <c r="I69" s="16">
        <v>43137</v>
      </c>
      <c r="J69" s="17">
        <v>4303641</v>
      </c>
      <c r="K69" s="18">
        <v>579734455</v>
      </c>
      <c r="L69" s="18">
        <v>53423</v>
      </c>
      <c r="M69" s="18">
        <v>333187</v>
      </c>
      <c r="N69" s="18">
        <v>3186000</v>
      </c>
      <c r="O69" s="17"/>
      <c r="P69" s="17">
        <v>0</v>
      </c>
      <c r="Q69" s="18">
        <f>Table2[[#This Row],[2023-24 BCTEA Extracurricular Carryover prior to repurposing (confimred amount)]]-(Table2[[#This Row],[2023-24 Carryover Extracurricular repurposed repurposed for to/from]]+Table2[[#This Row],[2023-24 Carryover Extracurricular repurposed repurposed for Extracurricular]])</f>
        <v>0</v>
      </c>
      <c r="R69" s="18"/>
      <c r="S69" s="18">
        <v>147491</v>
      </c>
      <c r="T69" s="18">
        <f>Table2[[#This Row],[2025-26 BCTEA Approved]]-Table2[[#This Row],[2023-24 BCTEA To/from Carryover]]</f>
        <v>147491</v>
      </c>
      <c r="U69" s="18">
        <v>16144</v>
      </c>
      <c r="V69" s="18">
        <v>146694</v>
      </c>
      <c r="W69" s="18">
        <f>Table2[[#This Row],[2024-25 CDS Payment]]-X69</f>
        <v>130550</v>
      </c>
      <c r="X69" s="18">
        <f>Table2[[#This Row],[2024-25 EX Allocation]]-Table2[[#This Row],[2023-24 Carryover Extracurricular repurposed repurposed for Extracurricular]]</f>
        <v>16144</v>
      </c>
      <c r="Y69" s="18">
        <f>SUM(Table2[[#This Row],[Part of 2024-25 CDS Payment that is To/From]:[Part of 2024-25 CDS Payment that is Extracurricular]])-Table2[[#This Row],[2024-25 CDS Payment]]</f>
        <v>0</v>
      </c>
      <c r="Z69" s="18">
        <v>0</v>
      </c>
      <c r="AA69" s="18"/>
      <c r="AB69" s="18"/>
      <c r="AC69"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16144</v>
      </c>
      <c r="AD69" s="18">
        <v>0</v>
      </c>
      <c r="AE69" s="18">
        <f>ROUND(IF(Table2[[#This Row],[2025-26 BCTEA Approved]]-Table2[[#This Row],[2023-24 BCTEA To/from Carryover]]-Table2[[#This Row],[ex Repurposed to TO/FROM - FOR REF. DNU]]&gt;0,Table2[[#This Row],[2025-26 BCTEA Approved]]-Table2[[#This Row],[2023-24 BCTEA To/from Carryover]]-Table2[[#This Row],[ex Repurposed to TO/FROM - FOR REF. DNU]], "$0"),0)</f>
        <v>147491</v>
      </c>
      <c r="AF69" s="19">
        <v>110</v>
      </c>
      <c r="AG69" s="19">
        <v>1</v>
      </c>
      <c r="AH69" s="18">
        <v>7</v>
      </c>
      <c r="AI69" s="18">
        <v>63</v>
      </c>
      <c r="AJ69" s="18">
        <v>71</v>
      </c>
      <c r="AK69" s="18">
        <f>Table2[[#This Row],[2025-26 FN_SR]]*Table2[[#This Row],[Student Count as per 2022-23 Nominal Roll]]</f>
        <v>7810</v>
      </c>
      <c r="AM69">
        <v>604</v>
      </c>
    </row>
    <row r="70" spans="1:39" x14ac:dyDescent="0.3">
      <c r="A70">
        <v>39</v>
      </c>
      <c r="B70" t="s">
        <v>134</v>
      </c>
      <c r="C70">
        <v>555</v>
      </c>
      <c r="D70" t="s">
        <v>221</v>
      </c>
      <c r="F70" s="15">
        <v>272</v>
      </c>
      <c r="G70" s="15">
        <v>114</v>
      </c>
      <c r="I70" s="16">
        <v>43137</v>
      </c>
      <c r="J70" s="17">
        <v>4303641</v>
      </c>
      <c r="K70" s="17">
        <v>579734455</v>
      </c>
      <c r="L70" s="17">
        <v>53423</v>
      </c>
      <c r="M70" s="17">
        <v>333187</v>
      </c>
      <c r="N70" s="17">
        <v>3186000</v>
      </c>
      <c r="O70" s="29"/>
      <c r="P70" s="17">
        <v>0</v>
      </c>
      <c r="Q70" s="18">
        <v>0</v>
      </c>
      <c r="R70" s="18"/>
      <c r="S70" s="18">
        <v>147491</v>
      </c>
      <c r="T70" s="18">
        <v>147491</v>
      </c>
      <c r="U70" s="18">
        <v>16144</v>
      </c>
      <c r="V70" s="18">
        <v>146694</v>
      </c>
      <c r="W70" s="18">
        <v>130550</v>
      </c>
      <c r="X70" s="18">
        <v>16144</v>
      </c>
      <c r="Y70" s="18">
        <v>0</v>
      </c>
      <c r="Z70" s="18">
        <v>0</v>
      </c>
      <c r="AA70" s="18"/>
      <c r="AB70" s="18"/>
      <c r="AC70" s="18">
        <v>16144</v>
      </c>
      <c r="AD70" s="18">
        <v>0</v>
      </c>
      <c r="AE70" s="18">
        <v>147491</v>
      </c>
      <c r="AF70" s="19">
        <v>110</v>
      </c>
      <c r="AG70" s="19">
        <v>1</v>
      </c>
      <c r="AH70" s="18">
        <v>7</v>
      </c>
      <c r="AI70" s="18">
        <v>63</v>
      </c>
      <c r="AJ70" s="18">
        <v>71</v>
      </c>
      <c r="AK70" s="18">
        <v>7810</v>
      </c>
      <c r="AM70">
        <v>605</v>
      </c>
    </row>
    <row r="71" spans="1:39" x14ac:dyDescent="0.3">
      <c r="A71">
        <v>39</v>
      </c>
      <c r="B71" t="s">
        <v>134</v>
      </c>
      <c r="C71">
        <v>608</v>
      </c>
      <c r="D71" t="s">
        <v>187</v>
      </c>
      <c r="F71" s="15">
        <v>272</v>
      </c>
      <c r="G71" s="15">
        <v>114</v>
      </c>
      <c r="I71" s="16">
        <v>43137</v>
      </c>
      <c r="J71" s="17">
        <v>4303641</v>
      </c>
      <c r="K71" s="17">
        <v>579734455</v>
      </c>
      <c r="L71" s="17">
        <v>53423</v>
      </c>
      <c r="M71" s="17">
        <v>333187</v>
      </c>
      <c r="N71" s="17">
        <v>3186000</v>
      </c>
      <c r="O71" s="29"/>
      <c r="P71" s="17">
        <v>0</v>
      </c>
      <c r="Q71" s="18">
        <v>0</v>
      </c>
      <c r="R71" s="18"/>
      <c r="S71" s="18">
        <v>147491</v>
      </c>
      <c r="T71" s="18">
        <v>147491</v>
      </c>
      <c r="U71" s="18">
        <v>16144</v>
      </c>
      <c r="V71" s="18">
        <v>146694</v>
      </c>
      <c r="W71" s="18">
        <v>130550</v>
      </c>
      <c r="X71" s="18">
        <v>16144</v>
      </c>
      <c r="Y71" s="18">
        <v>0</v>
      </c>
      <c r="Z71" s="18">
        <v>0</v>
      </c>
      <c r="AA71" s="18"/>
      <c r="AB71" s="18"/>
      <c r="AC71" s="18">
        <v>16144</v>
      </c>
      <c r="AD71" s="18">
        <v>0</v>
      </c>
      <c r="AE71" s="18">
        <v>147491</v>
      </c>
      <c r="AF71" s="19">
        <v>110</v>
      </c>
      <c r="AG71" s="19">
        <v>1</v>
      </c>
      <c r="AH71" s="18">
        <v>7</v>
      </c>
      <c r="AI71" s="18">
        <v>63</v>
      </c>
      <c r="AJ71" s="18">
        <v>71</v>
      </c>
      <c r="AK71" s="18">
        <v>7810</v>
      </c>
      <c r="AM71">
        <v>606</v>
      </c>
    </row>
    <row r="72" spans="1:39" x14ac:dyDescent="0.3">
      <c r="A72">
        <v>39</v>
      </c>
      <c r="B72" t="s">
        <v>134</v>
      </c>
      <c r="C72">
        <v>653</v>
      </c>
      <c r="D72" t="s">
        <v>227</v>
      </c>
      <c r="F72" s="15">
        <v>272</v>
      </c>
      <c r="G72" s="15">
        <v>114</v>
      </c>
      <c r="I72" s="16">
        <v>43137</v>
      </c>
      <c r="J72" s="17">
        <v>4303641</v>
      </c>
      <c r="K72" s="17">
        <v>579734455</v>
      </c>
      <c r="L72" s="17">
        <v>53423</v>
      </c>
      <c r="M72" s="17">
        <v>333187</v>
      </c>
      <c r="N72" s="17">
        <v>3186000</v>
      </c>
      <c r="O72" s="29"/>
      <c r="P72" s="17">
        <v>0</v>
      </c>
      <c r="Q72" s="18">
        <v>0</v>
      </c>
      <c r="R72" s="18"/>
      <c r="S72" s="18">
        <v>147491</v>
      </c>
      <c r="T72" s="18">
        <v>147491</v>
      </c>
      <c r="U72" s="18">
        <v>16144</v>
      </c>
      <c r="V72" s="18">
        <v>146694</v>
      </c>
      <c r="W72" s="18">
        <v>130550</v>
      </c>
      <c r="X72" s="18">
        <v>16144</v>
      </c>
      <c r="Y72" s="18">
        <v>0</v>
      </c>
      <c r="Z72" s="18">
        <v>0</v>
      </c>
      <c r="AA72" s="18"/>
      <c r="AB72" s="18"/>
      <c r="AC72" s="18">
        <v>16144</v>
      </c>
      <c r="AD72" s="18">
        <v>0</v>
      </c>
      <c r="AE72" s="18">
        <v>147491</v>
      </c>
      <c r="AF72" s="19">
        <v>110</v>
      </c>
      <c r="AG72" s="19">
        <v>1</v>
      </c>
      <c r="AH72" s="18">
        <v>7</v>
      </c>
      <c r="AI72" s="18">
        <v>63</v>
      </c>
      <c r="AJ72" s="18">
        <v>71</v>
      </c>
      <c r="AK72" s="18">
        <v>7810</v>
      </c>
      <c r="AM72">
        <v>607</v>
      </c>
    </row>
    <row r="73" spans="1:39" x14ac:dyDescent="0.3">
      <c r="A73">
        <v>39</v>
      </c>
      <c r="B73" t="s">
        <v>134</v>
      </c>
      <c r="C73">
        <v>636</v>
      </c>
      <c r="D73" t="s">
        <v>228</v>
      </c>
      <c r="F73" s="15">
        <v>272</v>
      </c>
      <c r="G73" s="15">
        <v>114</v>
      </c>
      <c r="I73" s="16">
        <v>43137</v>
      </c>
      <c r="J73" s="17">
        <v>4303641</v>
      </c>
      <c r="K73" s="17">
        <v>579734455</v>
      </c>
      <c r="L73" s="17">
        <v>53423</v>
      </c>
      <c r="M73" s="17">
        <v>333187</v>
      </c>
      <c r="N73" s="17">
        <v>3186000</v>
      </c>
      <c r="O73" s="29"/>
      <c r="P73" s="17">
        <v>0</v>
      </c>
      <c r="Q73" s="18">
        <v>0</v>
      </c>
      <c r="R73" s="18"/>
      <c r="S73" s="18">
        <v>147491</v>
      </c>
      <c r="T73" s="18">
        <v>147491</v>
      </c>
      <c r="U73" s="18">
        <v>16144</v>
      </c>
      <c r="V73" s="18">
        <v>146694</v>
      </c>
      <c r="W73" s="18">
        <v>130550</v>
      </c>
      <c r="X73" s="18">
        <v>16144</v>
      </c>
      <c r="Y73" s="18">
        <v>0</v>
      </c>
      <c r="Z73" s="18">
        <v>0</v>
      </c>
      <c r="AA73" s="18"/>
      <c r="AB73" s="18"/>
      <c r="AC73" s="18">
        <v>16144</v>
      </c>
      <c r="AD73" s="18">
        <v>0</v>
      </c>
      <c r="AE73" s="18">
        <v>147491</v>
      </c>
      <c r="AF73" s="19">
        <v>110</v>
      </c>
      <c r="AG73" s="19">
        <v>1</v>
      </c>
      <c r="AH73" s="18">
        <v>7</v>
      </c>
      <c r="AI73" s="18">
        <v>63</v>
      </c>
      <c r="AJ73" s="18">
        <v>71</v>
      </c>
      <c r="AK73" s="18">
        <v>7810</v>
      </c>
      <c r="AM73">
        <v>608</v>
      </c>
    </row>
    <row r="74" spans="1:39" x14ac:dyDescent="0.3">
      <c r="A74">
        <v>39</v>
      </c>
      <c r="B74" t="s">
        <v>134</v>
      </c>
      <c r="C74">
        <v>722</v>
      </c>
      <c r="D74" t="s">
        <v>194</v>
      </c>
      <c r="F74" s="15">
        <v>272</v>
      </c>
      <c r="G74" s="15">
        <v>114</v>
      </c>
      <c r="I74" s="16">
        <v>43137</v>
      </c>
      <c r="J74" s="17">
        <v>4303641</v>
      </c>
      <c r="K74" s="17">
        <v>579734455</v>
      </c>
      <c r="L74" s="17">
        <v>53423</v>
      </c>
      <c r="M74" s="17">
        <v>333187</v>
      </c>
      <c r="N74" s="17">
        <v>3186000</v>
      </c>
      <c r="O74" s="29"/>
      <c r="P74" s="17">
        <v>0</v>
      </c>
      <c r="Q74" s="18">
        <v>0</v>
      </c>
      <c r="R74" s="18"/>
      <c r="S74" s="18">
        <v>147491</v>
      </c>
      <c r="T74" s="18">
        <v>147491</v>
      </c>
      <c r="U74" s="18">
        <v>16144</v>
      </c>
      <c r="V74" s="18">
        <v>146694</v>
      </c>
      <c r="W74" s="18">
        <v>130550</v>
      </c>
      <c r="X74" s="18">
        <v>16144</v>
      </c>
      <c r="Y74" s="18">
        <v>0</v>
      </c>
      <c r="Z74" s="18">
        <v>0</v>
      </c>
      <c r="AA74" s="18"/>
      <c r="AB74" s="18"/>
      <c r="AC74" s="18">
        <v>16144</v>
      </c>
      <c r="AD74" s="18">
        <v>0</v>
      </c>
      <c r="AE74" s="18">
        <v>147491</v>
      </c>
      <c r="AF74" s="19">
        <v>110</v>
      </c>
      <c r="AG74" s="19">
        <v>1</v>
      </c>
      <c r="AH74" s="18">
        <v>7</v>
      </c>
      <c r="AI74" s="18">
        <v>63</v>
      </c>
      <c r="AJ74" s="18">
        <v>71</v>
      </c>
      <c r="AK74" s="18">
        <v>7810</v>
      </c>
      <c r="AM74">
        <v>611</v>
      </c>
    </row>
    <row r="75" spans="1:39" x14ac:dyDescent="0.3">
      <c r="A75">
        <v>40</v>
      </c>
      <c r="B75" t="s">
        <v>135</v>
      </c>
      <c r="F75" s="21"/>
      <c r="G75" s="21"/>
      <c r="I75" s="16"/>
      <c r="J75" s="17">
        <v>422938</v>
      </c>
      <c r="K75" s="18">
        <v>90762971</v>
      </c>
      <c r="L75" s="18">
        <v>6073</v>
      </c>
      <c r="M75" s="18">
        <v>49555</v>
      </c>
      <c r="N75" s="18">
        <v>469000</v>
      </c>
      <c r="O75" s="17"/>
      <c r="P75" s="17"/>
      <c r="Q75" s="18">
        <f>Table2[[#This Row],[2023-24 BCTEA Extracurricular Carryover prior to repurposing (confimred amount)]]-(Table2[[#This Row],[2023-24 Carryover Extracurricular repurposed repurposed for to/from]]+Table2[[#This Row],[2023-24 Carryover Extracurricular repurposed repurposed for Extracurricular]])</f>
        <v>0</v>
      </c>
      <c r="R75" s="18"/>
      <c r="S75" s="18">
        <v>0</v>
      </c>
      <c r="T75" s="18">
        <f>Table2[[#This Row],[2025-26 BCTEA Approved]]-Table2[[#This Row],[2023-24 BCTEA To/from Carryover]]</f>
        <v>0</v>
      </c>
      <c r="U75" s="18"/>
      <c r="V75" s="18">
        <v>0</v>
      </c>
      <c r="W75" s="18">
        <f>Table2[[#This Row],[2024-25 CDS Payment]]-X75</f>
        <v>0</v>
      </c>
      <c r="X75" s="18">
        <f>Table2[[#This Row],[2024-25 EX Allocation]]-Table2[[#This Row],[2023-24 Carryover Extracurricular repurposed repurposed for Extracurricular]]</f>
        <v>0</v>
      </c>
      <c r="Y75" s="18">
        <f>SUM(Table2[[#This Row],[Part of 2024-25 CDS Payment that is To/From]:[Part of 2024-25 CDS Payment that is Extracurricular]])-Table2[[#This Row],[2024-25 CDS Payment]]</f>
        <v>0</v>
      </c>
      <c r="Z75" s="18"/>
      <c r="AA75" s="18">
        <v>0</v>
      </c>
      <c r="AB75" s="18"/>
      <c r="AC75"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0</v>
      </c>
      <c r="AD75" s="18">
        <v>0</v>
      </c>
      <c r="AE75" s="18">
        <f>ROUND(IF(Table2[[#This Row],[2025-26 BCTEA Approved]]-Table2[[#This Row],[2023-24 BCTEA To/from Carryover]]-Table2[[#This Row],[ex Repurposed to TO/FROM - FOR REF. DNU]]&gt;0,Table2[[#This Row],[2025-26 BCTEA Approved]]-Table2[[#This Row],[2023-24 BCTEA To/from Carryover]]-Table2[[#This Row],[ex Repurposed to TO/FROM - FOR REF. DNU]], "$0"),0)</f>
        <v>0</v>
      </c>
      <c r="AF75" s="19"/>
      <c r="AG75" s="19">
        <v>1</v>
      </c>
      <c r="AH75" s="18">
        <v>6</v>
      </c>
      <c r="AI75" s="18">
        <v>60</v>
      </c>
      <c r="AJ75" s="18">
        <v>67</v>
      </c>
      <c r="AK75" s="18">
        <f>Table2[[#This Row],[2025-26 FN_SR]]*Table2[[#This Row],[Student Count as per 2022-23 Nominal Roll]]</f>
        <v>0</v>
      </c>
      <c r="AM75">
        <v>612</v>
      </c>
    </row>
    <row r="76" spans="1:39" x14ac:dyDescent="0.3">
      <c r="A76">
        <v>41</v>
      </c>
      <c r="B76" t="s">
        <v>136</v>
      </c>
      <c r="C76">
        <v>722</v>
      </c>
      <c r="D76" t="s">
        <v>194</v>
      </c>
      <c r="F76" s="21"/>
      <c r="G76" s="21"/>
      <c r="I76" s="16"/>
      <c r="J76" s="17">
        <v>1136339</v>
      </c>
      <c r="K76" s="18">
        <v>309262519</v>
      </c>
      <c r="L76" s="18">
        <v>24841</v>
      </c>
      <c r="M76" s="18">
        <v>178947</v>
      </c>
      <c r="N76" s="18">
        <v>1605000</v>
      </c>
      <c r="O76" s="17"/>
      <c r="P76" s="17"/>
      <c r="Q76" s="18">
        <f>Table2[[#This Row],[2023-24 BCTEA Extracurricular Carryover prior to repurposing (confimred amount)]]-(Table2[[#This Row],[2023-24 Carryover Extracurricular repurposed repurposed for to/from]]+Table2[[#This Row],[2023-24 Carryover Extracurricular repurposed repurposed for Extracurricular]])</f>
        <v>0</v>
      </c>
      <c r="R76" s="18"/>
      <c r="S76" s="18">
        <v>0</v>
      </c>
      <c r="T76" s="18">
        <f>Table2[[#This Row],[2025-26 BCTEA Approved]]-Table2[[#This Row],[2023-24 BCTEA To/from Carryover]]</f>
        <v>0</v>
      </c>
      <c r="U76" s="18"/>
      <c r="V76" s="18">
        <v>0</v>
      </c>
      <c r="W76" s="18">
        <f>Table2[[#This Row],[2024-25 CDS Payment]]-X76</f>
        <v>0</v>
      </c>
      <c r="X76" s="18">
        <f>Table2[[#This Row],[2024-25 EX Allocation]]-Table2[[#This Row],[2023-24 Carryover Extracurricular repurposed repurposed for Extracurricular]]</f>
        <v>0</v>
      </c>
      <c r="Y76" s="18">
        <f>SUM(Table2[[#This Row],[Part of 2024-25 CDS Payment that is To/From]:[Part of 2024-25 CDS Payment that is Extracurricular]])-Table2[[#This Row],[2024-25 CDS Payment]]</f>
        <v>0</v>
      </c>
      <c r="Z76" s="18"/>
      <c r="AA76" s="18"/>
      <c r="AB76" s="18"/>
      <c r="AC76"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0</v>
      </c>
      <c r="AD76" s="18">
        <v>0</v>
      </c>
      <c r="AE76" s="18">
        <f>ROUND(IF(Table2[[#This Row],[2025-26 BCTEA Approved]]-Table2[[#This Row],[2023-24 BCTEA To/from Carryover]]-Table2[[#This Row],[ex Repurposed to TO/FROM - FOR REF. DNU]]&gt;0,Table2[[#This Row],[2025-26 BCTEA Approved]]-Table2[[#This Row],[2023-24 BCTEA To/from Carryover]]-Table2[[#This Row],[ex Repurposed to TO/FROM - FOR REF. DNU]], "$0"),0)</f>
        <v>0</v>
      </c>
      <c r="AF76" s="19">
        <v>1</v>
      </c>
      <c r="AG76" s="19">
        <v>1</v>
      </c>
      <c r="AH76" s="18">
        <v>7</v>
      </c>
      <c r="AI76" s="18">
        <v>59</v>
      </c>
      <c r="AJ76" s="18">
        <v>67</v>
      </c>
      <c r="AK76" s="18">
        <f>Table2[[#This Row],[2025-26 FN_SR]]*Table2[[#This Row],[Student Count as per 2022-23 Nominal Roll]]</f>
        <v>67</v>
      </c>
      <c r="AM76">
        <v>613</v>
      </c>
    </row>
    <row r="77" spans="1:39" x14ac:dyDescent="0.3">
      <c r="A77">
        <v>42</v>
      </c>
      <c r="B77" t="s">
        <v>137</v>
      </c>
      <c r="C77">
        <v>555</v>
      </c>
      <c r="D77" t="s">
        <v>229</v>
      </c>
      <c r="F77" s="15">
        <v>226</v>
      </c>
      <c r="G77" s="15">
        <v>37</v>
      </c>
      <c r="I77" s="16">
        <v>7155</v>
      </c>
      <c r="J77" s="17">
        <v>706312</v>
      </c>
      <c r="K77" s="18">
        <v>196991780</v>
      </c>
      <c r="L77" s="18">
        <v>185990</v>
      </c>
      <c r="M77" s="18">
        <v>1334858</v>
      </c>
      <c r="N77" s="18">
        <v>1244000</v>
      </c>
      <c r="O77" s="17"/>
      <c r="P77" s="17">
        <v>0</v>
      </c>
      <c r="Q77" s="18">
        <f>Table2[[#This Row],[2023-24 BCTEA Extracurricular Carryover prior to repurposing (confimred amount)]]-(Table2[[#This Row],[2023-24 Carryover Extracurricular repurposed repurposed for to/from]]+Table2[[#This Row],[2023-24 Carryover Extracurricular repurposed repurposed for Extracurricular]])</f>
        <v>8940</v>
      </c>
      <c r="R77" s="18"/>
      <c r="S77" s="18">
        <v>158850</v>
      </c>
      <c r="T77" s="18">
        <f>Table2[[#This Row],[2025-26 BCTEA Approved]]-Table2[[#This Row],[2023-24 BCTEA To/from Carryover]]</f>
        <v>158850</v>
      </c>
      <c r="U77" s="18">
        <v>6606</v>
      </c>
      <c r="V77" s="18">
        <v>70501</v>
      </c>
      <c r="W77" s="18">
        <f>Table2[[#This Row],[2024-25 CDS Payment]]-X77</f>
        <v>63895</v>
      </c>
      <c r="X77" s="18">
        <f>Table2[[#This Row],[2024-25 EX Allocation]]-Table2[[#This Row],[2023-24 Carryover Extracurricular repurposed repurposed for Extracurricular]]</f>
        <v>6606</v>
      </c>
      <c r="Y77" s="18">
        <f>SUM(Table2[[#This Row],[Part of 2024-25 CDS Payment that is To/From]:[Part of 2024-25 CDS Payment that is Extracurricular]])-Table2[[#This Row],[2024-25 CDS Payment]]</f>
        <v>0</v>
      </c>
      <c r="Z77" s="18">
        <v>25543</v>
      </c>
      <c r="AA77" s="18">
        <v>16603</v>
      </c>
      <c r="AB77" s="18"/>
      <c r="AC77"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15546</v>
      </c>
      <c r="AD77" s="18">
        <v>0</v>
      </c>
      <c r="AE77" s="18">
        <f>ROUND(IF(Table2[[#This Row],[2025-26 BCTEA Approved]]-Table2[[#This Row],[2023-24 BCTEA To/from Carryover]]-Table2[[#This Row],[ex Repurposed to TO/FROM - FOR REF. DNU]]&gt;0,Table2[[#This Row],[2025-26 BCTEA Approved]]-Table2[[#This Row],[2023-24 BCTEA To/from Carryover]]-Table2[[#This Row],[ex Repurposed to TO/FROM - FOR REF. DNU]], "$0"),0)</f>
        <v>158850</v>
      </c>
      <c r="AF77" s="19">
        <v>45</v>
      </c>
      <c r="AG77" s="19">
        <v>11</v>
      </c>
      <c r="AH77" s="18">
        <v>82</v>
      </c>
      <c r="AI77" s="18">
        <v>76</v>
      </c>
      <c r="AJ77" s="18">
        <v>169</v>
      </c>
      <c r="AK77" s="18">
        <f>Table2[[#This Row],[2025-26 FN_SR]]*Table2[[#This Row],[Student Count as per 2022-23 Nominal Roll]]</f>
        <v>7605</v>
      </c>
      <c r="AM77">
        <v>614</v>
      </c>
    </row>
    <row r="78" spans="1:39" x14ac:dyDescent="0.3">
      <c r="A78">
        <v>42</v>
      </c>
      <c r="B78" t="s">
        <v>137</v>
      </c>
      <c r="C78">
        <v>563</v>
      </c>
      <c r="D78" t="s">
        <v>219</v>
      </c>
      <c r="F78" s="15">
        <v>226</v>
      </c>
      <c r="G78" s="15">
        <v>37</v>
      </c>
      <c r="I78" s="16">
        <v>7155</v>
      </c>
      <c r="J78" s="17">
        <v>706312</v>
      </c>
      <c r="K78" s="17">
        <v>196991780</v>
      </c>
      <c r="L78" s="17">
        <v>185990</v>
      </c>
      <c r="M78" s="17">
        <v>1334858</v>
      </c>
      <c r="N78" s="17">
        <v>1244000</v>
      </c>
      <c r="O78" s="29"/>
      <c r="P78" s="17">
        <v>0</v>
      </c>
      <c r="Q78" s="18">
        <v>8940</v>
      </c>
      <c r="R78" s="18"/>
      <c r="S78" s="18">
        <v>158850</v>
      </c>
      <c r="T78" s="18">
        <v>158850</v>
      </c>
      <c r="U78" s="18">
        <v>6606</v>
      </c>
      <c r="V78" s="18">
        <v>70501</v>
      </c>
      <c r="W78" s="18">
        <v>63895</v>
      </c>
      <c r="X78" s="18">
        <v>6606</v>
      </c>
      <c r="Y78" s="18">
        <v>0</v>
      </c>
      <c r="Z78" s="18">
        <v>25543</v>
      </c>
      <c r="AA78" s="18">
        <v>16603</v>
      </c>
      <c r="AB78" s="18"/>
      <c r="AC78" s="18">
        <v>15546</v>
      </c>
      <c r="AD78" s="18">
        <v>0</v>
      </c>
      <c r="AE78" s="18">
        <v>158850</v>
      </c>
      <c r="AF78" s="19">
        <v>45</v>
      </c>
      <c r="AG78" s="19">
        <v>11</v>
      </c>
      <c r="AH78" s="18">
        <v>82</v>
      </c>
      <c r="AI78" s="18">
        <v>76</v>
      </c>
      <c r="AJ78" s="18">
        <v>169</v>
      </c>
      <c r="AK78" s="18">
        <v>7605</v>
      </c>
      <c r="AM78">
        <v>615</v>
      </c>
    </row>
    <row r="79" spans="1:39" x14ac:dyDescent="0.3">
      <c r="A79">
        <v>42</v>
      </c>
      <c r="B79" t="s">
        <v>137</v>
      </c>
      <c r="C79">
        <v>564</v>
      </c>
      <c r="D79" t="s">
        <v>230</v>
      </c>
      <c r="F79" s="15">
        <v>226</v>
      </c>
      <c r="G79" s="15">
        <v>37</v>
      </c>
      <c r="I79" s="16">
        <v>7155</v>
      </c>
      <c r="J79" s="17">
        <v>706312</v>
      </c>
      <c r="K79" s="17">
        <v>196991780</v>
      </c>
      <c r="L79" s="17">
        <v>185990</v>
      </c>
      <c r="M79" s="17">
        <v>1334858</v>
      </c>
      <c r="N79" s="17">
        <v>1244000</v>
      </c>
      <c r="O79" s="29"/>
      <c r="P79" s="17">
        <v>0</v>
      </c>
      <c r="Q79" s="18">
        <v>8940</v>
      </c>
      <c r="R79" s="18"/>
      <c r="S79" s="18">
        <v>158850</v>
      </c>
      <c r="T79" s="18">
        <v>158850</v>
      </c>
      <c r="U79" s="18">
        <v>6606</v>
      </c>
      <c r="V79" s="18">
        <v>70501</v>
      </c>
      <c r="W79" s="18">
        <v>63895</v>
      </c>
      <c r="X79" s="18">
        <v>6606</v>
      </c>
      <c r="Y79" s="18">
        <v>0</v>
      </c>
      <c r="Z79" s="18">
        <v>25543</v>
      </c>
      <c r="AA79" s="18">
        <v>16603</v>
      </c>
      <c r="AB79" s="18"/>
      <c r="AC79" s="18">
        <v>15546</v>
      </c>
      <c r="AD79" s="18">
        <v>0</v>
      </c>
      <c r="AE79" s="18">
        <v>158850</v>
      </c>
      <c r="AF79" s="19">
        <v>45</v>
      </c>
      <c r="AG79" s="19">
        <v>11</v>
      </c>
      <c r="AH79" s="18">
        <v>82</v>
      </c>
      <c r="AI79" s="18">
        <v>76</v>
      </c>
      <c r="AJ79" s="18">
        <v>169</v>
      </c>
      <c r="AK79" s="18">
        <v>7605</v>
      </c>
      <c r="AM79">
        <v>616</v>
      </c>
    </row>
    <row r="80" spans="1:39" x14ac:dyDescent="0.3">
      <c r="A80">
        <v>43</v>
      </c>
      <c r="B80" t="s">
        <v>138</v>
      </c>
      <c r="C80">
        <v>560</v>
      </c>
      <c r="D80" t="s">
        <v>231</v>
      </c>
      <c r="F80" s="15">
        <v>142</v>
      </c>
      <c r="G80" s="15">
        <v>17</v>
      </c>
      <c r="I80" s="16">
        <v>1449</v>
      </c>
      <c r="J80" s="17">
        <v>543335</v>
      </c>
      <c r="K80" s="18">
        <v>369195620</v>
      </c>
      <c r="L80" s="18">
        <v>81641</v>
      </c>
      <c r="M80" s="18">
        <v>546528</v>
      </c>
      <c r="N80" s="18">
        <v>1766000</v>
      </c>
      <c r="O80" s="17"/>
      <c r="P80" s="17">
        <v>0</v>
      </c>
      <c r="Q80" s="18">
        <f>Table2[[#This Row],[2023-24 BCTEA Extracurricular Carryover prior to repurposing (confimred amount)]]-(Table2[[#This Row],[2023-24 Carryover Extracurricular repurposed repurposed for to/from]]+Table2[[#This Row],[2023-24 Carryover Extracurricular repurposed repurposed for Extracurricular]])</f>
        <v>2259</v>
      </c>
      <c r="R80" s="18"/>
      <c r="S80" s="18">
        <v>109887</v>
      </c>
      <c r="T80" s="18">
        <f>Table2[[#This Row],[2025-26 BCTEA Approved]]-Table2[[#This Row],[2023-24 BCTEA To/from Carryover]]</f>
        <v>109887</v>
      </c>
      <c r="U80" s="18">
        <v>3084</v>
      </c>
      <c r="V80" s="18">
        <v>67719</v>
      </c>
      <c r="W80" s="18">
        <f>Table2[[#This Row],[2024-25 CDS Payment]]-X80</f>
        <v>64635</v>
      </c>
      <c r="X80" s="18">
        <f>Table2[[#This Row],[2024-25 EX Allocation]]-Table2[[#This Row],[2023-24 Carryover Extracurricular repurposed repurposed for Extracurricular]]</f>
        <v>3084</v>
      </c>
      <c r="Y80" s="18">
        <f>SUM(Table2[[#This Row],[Part of 2024-25 CDS Payment that is To/From]:[Part of 2024-25 CDS Payment that is Extracurricular]])-Table2[[#This Row],[2024-25 CDS Payment]]</f>
        <v>0</v>
      </c>
      <c r="Z80" s="18">
        <v>2259</v>
      </c>
      <c r="AA80" s="18"/>
      <c r="AB80" s="18"/>
      <c r="AC80"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5343</v>
      </c>
      <c r="AD80" s="18">
        <v>0</v>
      </c>
      <c r="AE80" s="18">
        <f>ROUND(IF(Table2[[#This Row],[2025-26 BCTEA Approved]]-Table2[[#This Row],[2023-24 BCTEA To/from Carryover]]-Table2[[#This Row],[ex Repurposed to TO/FROM - FOR REF. DNU]]&gt;0,Table2[[#This Row],[2025-26 BCTEA Approved]]-Table2[[#This Row],[2023-24 BCTEA To/from Carryover]]-Table2[[#This Row],[ex Repurposed to TO/FROM - FOR REF. DNU]], "$0"),0)</f>
        <v>109887</v>
      </c>
      <c r="AF80" s="19">
        <v>21</v>
      </c>
      <c r="AG80" s="19">
        <v>2</v>
      </c>
      <c r="AH80" s="18">
        <v>17</v>
      </c>
      <c r="AI80" s="18">
        <v>54</v>
      </c>
      <c r="AJ80" s="18">
        <v>73</v>
      </c>
      <c r="AK80" s="18">
        <f>Table2[[#This Row],[2025-26 FN_SR]]*Table2[[#This Row],[Student Count as per 2022-23 Nominal Roll]]</f>
        <v>1533</v>
      </c>
      <c r="AM80">
        <v>617</v>
      </c>
    </row>
    <row r="81" spans="1:39" x14ac:dyDescent="0.3">
      <c r="A81">
        <v>44</v>
      </c>
      <c r="B81" t="s">
        <v>139</v>
      </c>
      <c r="C81">
        <v>555</v>
      </c>
      <c r="D81" t="s">
        <v>221</v>
      </c>
      <c r="F81" s="15">
        <v>228</v>
      </c>
      <c r="G81" s="15">
        <v>228</v>
      </c>
      <c r="I81" s="16">
        <v>418981</v>
      </c>
      <c r="J81" s="17">
        <v>499677</v>
      </c>
      <c r="K81" s="18">
        <v>184139032</v>
      </c>
      <c r="L81" s="18">
        <v>40566</v>
      </c>
      <c r="M81" s="18">
        <v>269783</v>
      </c>
      <c r="N81" s="18">
        <v>861000</v>
      </c>
      <c r="O81" s="17"/>
      <c r="P81" s="17">
        <v>0</v>
      </c>
      <c r="Q81" s="18">
        <f>Table2[[#This Row],[2023-24 BCTEA Extracurricular Carryover prior to repurposing (confimred amount)]]-(Table2[[#This Row],[2023-24 Carryover Extracurricular repurposed repurposed for to/from]]+Table2[[#This Row],[2023-24 Carryover Extracurricular repurposed repurposed for Extracurricular]])</f>
        <v>35584</v>
      </c>
      <c r="R81" s="18"/>
      <c r="S81" s="18">
        <v>189035</v>
      </c>
      <c r="T81" s="18">
        <f>Table2[[#This Row],[2025-26 BCTEA Approved]]-Table2[[#This Row],[2023-24 BCTEA To/from Carryover]]</f>
        <v>189035</v>
      </c>
      <c r="U81" s="18">
        <v>23921</v>
      </c>
      <c r="V81" s="18">
        <v>176757</v>
      </c>
      <c r="W81" s="18">
        <f>Table2[[#This Row],[2024-25 CDS Payment]]-X81</f>
        <v>152836</v>
      </c>
      <c r="X81" s="18">
        <f>Table2[[#This Row],[2024-25 EX Allocation]]-Table2[[#This Row],[2023-24 Carryover Extracurricular repurposed repurposed for Extracurricular]]</f>
        <v>23921</v>
      </c>
      <c r="Y81" s="18">
        <f>SUM(Table2[[#This Row],[Part of 2024-25 CDS Payment that is To/From]:[Part of 2024-25 CDS Payment that is Extracurricular]])-Table2[[#This Row],[2024-25 CDS Payment]]</f>
        <v>0</v>
      </c>
      <c r="Z81" s="18">
        <v>64699</v>
      </c>
      <c r="AA81" s="18">
        <v>29115</v>
      </c>
      <c r="AB81" s="18"/>
      <c r="AC81"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59505</v>
      </c>
      <c r="AD81" s="18">
        <v>0</v>
      </c>
      <c r="AE81" s="18">
        <f>ROUND(IF(Table2[[#This Row],[2025-26 BCTEA Approved]]-Table2[[#This Row],[2023-24 BCTEA To/from Carryover]]-Table2[[#This Row],[ex Repurposed to TO/FROM - FOR REF. DNU]]&gt;0,Table2[[#This Row],[2025-26 BCTEA Approved]]-Table2[[#This Row],[2023-24 BCTEA To/from Carryover]]-Table2[[#This Row],[ex Repurposed to TO/FROM - FOR REF. DNU]], "$0"),0)</f>
        <v>189035</v>
      </c>
      <c r="AF81" s="19">
        <v>163</v>
      </c>
      <c r="AG81" s="19">
        <v>2</v>
      </c>
      <c r="AH81" s="18">
        <v>16</v>
      </c>
      <c r="AI81" s="18">
        <v>52</v>
      </c>
      <c r="AJ81" s="18">
        <v>70</v>
      </c>
      <c r="AK81" s="18">
        <f>Table2[[#This Row],[2025-26 FN_SR]]*Table2[[#This Row],[Student Count as per 2022-23 Nominal Roll]]</f>
        <v>11410</v>
      </c>
      <c r="AM81">
        <v>618</v>
      </c>
    </row>
    <row r="82" spans="1:39" x14ac:dyDescent="0.3">
      <c r="A82">
        <v>44</v>
      </c>
      <c r="B82" t="s">
        <v>139</v>
      </c>
      <c r="C82">
        <v>549</v>
      </c>
      <c r="D82" t="s">
        <v>232</v>
      </c>
      <c r="F82" s="15">
        <v>228</v>
      </c>
      <c r="G82" s="15">
        <v>228</v>
      </c>
      <c r="I82" s="16">
        <v>418981</v>
      </c>
      <c r="J82" s="17">
        <v>499677</v>
      </c>
      <c r="K82" s="17">
        <v>184139032</v>
      </c>
      <c r="L82" s="17">
        <v>40566</v>
      </c>
      <c r="M82" s="17">
        <v>269783</v>
      </c>
      <c r="N82" s="17">
        <v>861000</v>
      </c>
      <c r="O82" s="29"/>
      <c r="P82" s="17">
        <v>0</v>
      </c>
      <c r="Q82" s="18">
        <v>35584</v>
      </c>
      <c r="R82" s="18"/>
      <c r="S82" s="18">
        <v>189035</v>
      </c>
      <c r="T82" s="18">
        <v>189035</v>
      </c>
      <c r="U82" s="18">
        <v>23921</v>
      </c>
      <c r="V82" s="18">
        <v>176757</v>
      </c>
      <c r="W82" s="18">
        <v>152836</v>
      </c>
      <c r="X82" s="18">
        <v>23921</v>
      </c>
      <c r="Y82" s="18">
        <v>0</v>
      </c>
      <c r="Z82" s="18">
        <v>64699</v>
      </c>
      <c r="AA82" s="18">
        <v>29115</v>
      </c>
      <c r="AB82" s="18"/>
      <c r="AC82" s="18">
        <v>59505</v>
      </c>
      <c r="AD82" s="18">
        <v>0</v>
      </c>
      <c r="AE82" s="18">
        <v>189035</v>
      </c>
      <c r="AF82" s="19">
        <v>163</v>
      </c>
      <c r="AG82" s="19">
        <v>2</v>
      </c>
      <c r="AH82" s="18">
        <v>16</v>
      </c>
      <c r="AI82" s="18">
        <v>52</v>
      </c>
      <c r="AJ82" s="18">
        <v>70</v>
      </c>
      <c r="AK82" s="18">
        <v>11410</v>
      </c>
      <c r="AM82">
        <v>619</v>
      </c>
    </row>
    <row r="83" spans="1:39" x14ac:dyDescent="0.3">
      <c r="A83">
        <v>44</v>
      </c>
      <c r="B83" t="s">
        <v>139</v>
      </c>
      <c r="C83">
        <v>722</v>
      </c>
      <c r="D83" t="s">
        <v>194</v>
      </c>
      <c r="F83" s="15">
        <v>228</v>
      </c>
      <c r="G83" s="15">
        <v>228</v>
      </c>
      <c r="I83" s="16">
        <v>418981</v>
      </c>
      <c r="J83" s="17">
        <v>499677</v>
      </c>
      <c r="K83" s="17">
        <v>184139032</v>
      </c>
      <c r="L83" s="17">
        <v>40566</v>
      </c>
      <c r="M83" s="17">
        <v>269783</v>
      </c>
      <c r="N83" s="17">
        <v>861000</v>
      </c>
      <c r="O83" s="29"/>
      <c r="P83" s="17">
        <v>0</v>
      </c>
      <c r="Q83" s="18">
        <v>35584</v>
      </c>
      <c r="R83" s="18"/>
      <c r="S83" s="18">
        <v>189035</v>
      </c>
      <c r="T83" s="18">
        <v>189035</v>
      </c>
      <c r="U83" s="18">
        <v>23921</v>
      </c>
      <c r="V83" s="18">
        <v>176757</v>
      </c>
      <c r="W83" s="18">
        <v>152836</v>
      </c>
      <c r="X83" s="18">
        <v>23921</v>
      </c>
      <c r="Y83" s="18">
        <v>0</v>
      </c>
      <c r="Z83" s="18">
        <v>64699</v>
      </c>
      <c r="AA83" s="18">
        <v>29115</v>
      </c>
      <c r="AB83" s="18"/>
      <c r="AC83" s="18">
        <v>59505</v>
      </c>
      <c r="AD83" s="18">
        <v>0</v>
      </c>
      <c r="AE83" s="18">
        <v>189035</v>
      </c>
      <c r="AF83" s="19">
        <v>163</v>
      </c>
      <c r="AG83" s="19">
        <v>2</v>
      </c>
      <c r="AH83" s="18">
        <v>16</v>
      </c>
      <c r="AI83" s="18">
        <v>52</v>
      </c>
      <c r="AJ83" s="18">
        <v>70</v>
      </c>
      <c r="AK83" s="18">
        <v>11410</v>
      </c>
      <c r="AM83">
        <v>620</v>
      </c>
    </row>
    <row r="84" spans="1:39" x14ac:dyDescent="0.3">
      <c r="A84">
        <v>45</v>
      </c>
      <c r="B84" t="s">
        <v>140</v>
      </c>
      <c r="C84">
        <v>555</v>
      </c>
      <c r="D84" t="s">
        <v>221</v>
      </c>
      <c r="F84" s="15">
        <v>450</v>
      </c>
      <c r="G84" s="15">
        <v>21</v>
      </c>
      <c r="I84" s="16">
        <v>6048</v>
      </c>
      <c r="J84" s="17">
        <v>580361</v>
      </c>
      <c r="K84" s="18">
        <v>78420902</v>
      </c>
      <c r="L84" s="18">
        <v>84722</v>
      </c>
      <c r="M84" s="18">
        <v>430214</v>
      </c>
      <c r="N84" s="18">
        <v>293000</v>
      </c>
      <c r="O84" s="17"/>
      <c r="P84" s="17">
        <v>0</v>
      </c>
      <c r="Q84" s="18">
        <f>Table2[[#This Row],[2023-24 BCTEA Extracurricular Carryover prior to repurposing (confimred amount)]]-(Table2[[#This Row],[2023-24 Carryover Extracurricular repurposed repurposed for to/from]]+Table2[[#This Row],[2023-24 Carryover Extracurricular repurposed repurposed for Extracurricular]])</f>
        <v>3797</v>
      </c>
      <c r="R84" s="18"/>
      <c r="S84" s="18">
        <v>8493</v>
      </c>
      <c r="T84" s="18">
        <f>Table2[[#This Row],[2025-26 BCTEA Approved]]-Table2[[#This Row],[2023-24 BCTEA To/from Carryover]]</f>
        <v>8493</v>
      </c>
      <c r="U84" s="18">
        <v>2938</v>
      </c>
      <c r="V84" s="18">
        <v>10387</v>
      </c>
      <c r="W84" s="18">
        <f>Table2[[#This Row],[2024-25 CDS Payment]]-X84</f>
        <v>7449</v>
      </c>
      <c r="X84" s="18">
        <f>Table2[[#This Row],[2024-25 EX Allocation]]-Table2[[#This Row],[2023-24 Carryover Extracurricular repurposed repurposed for Extracurricular]]</f>
        <v>2938</v>
      </c>
      <c r="Y84" s="18">
        <f>SUM(Table2[[#This Row],[Part of 2024-25 CDS Payment that is To/From]:[Part of 2024-25 CDS Payment that is Extracurricular]])-Table2[[#This Row],[2024-25 CDS Payment]]</f>
        <v>0</v>
      </c>
      <c r="Z84" s="18">
        <v>3797</v>
      </c>
      <c r="AA84" s="18"/>
      <c r="AB84" s="18"/>
      <c r="AC84"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6735</v>
      </c>
      <c r="AD84" s="18">
        <v>0</v>
      </c>
      <c r="AE84" s="18">
        <f>ROUND(IF(Table2[[#This Row],[2025-26 BCTEA Approved]]-Table2[[#This Row],[2023-24 BCTEA To/from Carryover]]-Table2[[#This Row],[ex Repurposed to TO/FROM - FOR REF. DNU]]&gt;0,Table2[[#This Row],[2025-26 BCTEA Approved]]-Table2[[#This Row],[2023-24 BCTEA To/from Carryover]]-Table2[[#This Row],[ex Repurposed to TO/FROM - FOR REF. DNU]], "$0"),0)</f>
        <v>8493</v>
      </c>
      <c r="AF84" s="19">
        <v>20</v>
      </c>
      <c r="AG84" s="19">
        <v>12</v>
      </c>
      <c r="AH84" s="18">
        <v>61</v>
      </c>
      <c r="AI84" s="18">
        <v>42</v>
      </c>
      <c r="AJ84" s="18">
        <v>115</v>
      </c>
      <c r="AK84" s="18">
        <f>Table2[[#This Row],[2025-26 FN_SR]]*Table2[[#This Row],[Student Count as per 2022-23 Nominal Roll]]</f>
        <v>2300</v>
      </c>
      <c r="AM84">
        <v>622</v>
      </c>
    </row>
    <row r="85" spans="1:39" x14ac:dyDescent="0.3">
      <c r="A85">
        <v>46</v>
      </c>
      <c r="B85" t="s">
        <v>141</v>
      </c>
      <c r="F85" s="21"/>
      <c r="G85" s="21"/>
      <c r="I85" s="16"/>
      <c r="J85" s="17">
        <v>1790592</v>
      </c>
      <c r="K85" s="18">
        <v>51788253</v>
      </c>
      <c r="L85" s="18">
        <v>380465</v>
      </c>
      <c r="M85" s="18">
        <v>3293876</v>
      </c>
      <c r="N85" s="18">
        <v>311000</v>
      </c>
      <c r="O85" s="17"/>
      <c r="P85" s="17"/>
      <c r="Q85" s="18">
        <f>Table2[[#This Row],[2023-24 BCTEA Extracurricular Carryover prior to repurposing (confimred amount)]]-(Table2[[#This Row],[2023-24 Carryover Extracurricular repurposed repurposed for to/from]]+Table2[[#This Row],[2023-24 Carryover Extracurricular repurposed repurposed for Extracurricular]])</f>
        <v>0</v>
      </c>
      <c r="R85" s="18"/>
      <c r="S85" s="18">
        <v>0</v>
      </c>
      <c r="T85" s="18">
        <f>Table2[[#This Row],[2025-26 BCTEA Approved]]-Table2[[#This Row],[2023-24 BCTEA To/from Carryover]]</f>
        <v>0</v>
      </c>
      <c r="U85" s="18"/>
      <c r="V85" s="18">
        <v>0</v>
      </c>
      <c r="W85" s="18">
        <f>Table2[[#This Row],[2024-25 CDS Payment]]-X85</f>
        <v>0</v>
      </c>
      <c r="X85" s="18">
        <f>Table2[[#This Row],[2024-25 EX Allocation]]-Table2[[#This Row],[2023-24 Carryover Extracurricular repurposed repurposed for Extracurricular]]</f>
        <v>0</v>
      </c>
      <c r="Y85" s="18">
        <f>SUM(Table2[[#This Row],[Part of 2024-25 CDS Payment that is To/From]:[Part of 2024-25 CDS Payment that is Extracurricular]])-Table2[[#This Row],[2024-25 CDS Payment]]</f>
        <v>0</v>
      </c>
      <c r="Z85" s="18"/>
      <c r="AA85" s="18">
        <v>0</v>
      </c>
      <c r="AB85" s="18"/>
      <c r="AC85"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0</v>
      </c>
      <c r="AD85" s="18">
        <v>0</v>
      </c>
      <c r="AE85" s="18">
        <f>ROUND(IF(Table2[[#This Row],[2025-26 BCTEA Approved]]-Table2[[#This Row],[2023-24 BCTEA To/from Carryover]]-Table2[[#This Row],[ex Repurposed to TO/FROM - FOR REF. DNU]]&gt;0,Table2[[#This Row],[2025-26 BCTEA Approved]]-Table2[[#This Row],[2023-24 BCTEA To/from Carryover]]-Table2[[#This Row],[ex Repurposed to TO/FROM - FOR REF. DNU]], "$0"),0)</f>
        <v>0</v>
      </c>
      <c r="AF85" s="19"/>
      <c r="AG85" s="19">
        <v>110</v>
      </c>
      <c r="AH85" s="18">
        <v>955</v>
      </c>
      <c r="AI85" s="18">
        <v>90</v>
      </c>
      <c r="AJ85" s="18">
        <v>1155</v>
      </c>
      <c r="AK85" s="18">
        <f>Table2[[#This Row],[2025-26 FN_SR]]*Table2[[#This Row],[Student Count as per 2022-23 Nominal Roll]]</f>
        <v>0</v>
      </c>
      <c r="AM85">
        <v>623</v>
      </c>
    </row>
    <row r="86" spans="1:39" x14ac:dyDescent="0.3">
      <c r="A86">
        <v>47</v>
      </c>
      <c r="B86" t="s">
        <v>142</v>
      </c>
      <c r="C86">
        <v>553</v>
      </c>
      <c r="D86" t="s">
        <v>233</v>
      </c>
      <c r="F86" s="21"/>
      <c r="G86" s="21"/>
      <c r="I86" s="16"/>
      <c r="J86" s="17">
        <v>1164288</v>
      </c>
      <c r="K86" s="18">
        <v>42535992</v>
      </c>
      <c r="L86" s="18">
        <v>91754</v>
      </c>
      <c r="M86" s="18">
        <v>965721</v>
      </c>
      <c r="N86" s="18">
        <v>398000</v>
      </c>
      <c r="O86" s="17"/>
      <c r="P86" s="17"/>
      <c r="Q86" s="18">
        <f>Table2[[#This Row],[2023-24 BCTEA Extracurricular Carryover prior to repurposing (confimred amount)]]-(Table2[[#This Row],[2023-24 Carryover Extracurricular repurposed repurposed for to/from]]+Table2[[#This Row],[2023-24 Carryover Extracurricular repurposed repurposed for Extracurricular]])</f>
        <v>0</v>
      </c>
      <c r="R86" s="18"/>
      <c r="S86" s="18">
        <v>0</v>
      </c>
      <c r="T86" s="18">
        <f>Table2[[#This Row],[2025-26 BCTEA Approved]]-Table2[[#This Row],[2023-24 BCTEA To/from Carryover]]</f>
        <v>0</v>
      </c>
      <c r="U86" s="18"/>
      <c r="V86" s="18">
        <v>0</v>
      </c>
      <c r="W86" s="18">
        <f>Table2[[#This Row],[2024-25 CDS Payment]]-X86</f>
        <v>0</v>
      </c>
      <c r="X86" s="18">
        <f>Table2[[#This Row],[2024-25 EX Allocation]]-Table2[[#This Row],[2023-24 Carryover Extracurricular repurposed repurposed for Extracurricular]]</f>
        <v>0</v>
      </c>
      <c r="Y86" s="18">
        <f>SUM(Table2[[#This Row],[Part of 2024-25 CDS Payment that is To/From]:[Part of 2024-25 CDS Payment that is Extracurricular]])-Table2[[#This Row],[2024-25 CDS Payment]]</f>
        <v>0</v>
      </c>
      <c r="Z86" s="18"/>
      <c r="AA86" s="18"/>
      <c r="AB86" s="18"/>
      <c r="AC86"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0</v>
      </c>
      <c r="AD86" s="18">
        <v>0</v>
      </c>
      <c r="AE86" s="18">
        <f>ROUND(IF(Table2[[#This Row],[2025-26 BCTEA Approved]]-Table2[[#This Row],[2023-24 BCTEA To/from Carryover]]-Table2[[#This Row],[ex Repurposed to TO/FROM - FOR REF. DNU]]&gt;0,Table2[[#This Row],[2025-26 BCTEA Approved]]-Table2[[#This Row],[2023-24 BCTEA To/from Carryover]]-Table2[[#This Row],[ex Repurposed to TO/FROM - FOR REF. DNU]], "$0"),0)</f>
        <v>0</v>
      </c>
      <c r="AF86" s="19"/>
      <c r="AG86" s="19">
        <v>30</v>
      </c>
      <c r="AH86" s="18">
        <v>319</v>
      </c>
      <c r="AI86" s="18">
        <v>131</v>
      </c>
      <c r="AJ86" s="18">
        <v>480</v>
      </c>
      <c r="AK86" s="18">
        <f>Table2[[#This Row],[2025-26 FN_SR]]*Table2[[#This Row],[Student Count as per 2022-23 Nominal Roll]]</f>
        <v>0</v>
      </c>
      <c r="AM86">
        <v>624</v>
      </c>
    </row>
    <row r="87" spans="1:39" x14ac:dyDescent="0.3">
      <c r="A87">
        <v>47</v>
      </c>
      <c r="B87" t="s">
        <v>142</v>
      </c>
      <c r="C87">
        <v>586</v>
      </c>
      <c r="D87" t="s">
        <v>203</v>
      </c>
      <c r="F87" s="21"/>
      <c r="G87" s="21"/>
      <c r="I87" s="16"/>
      <c r="J87" s="17">
        <v>1164288</v>
      </c>
      <c r="K87" s="17">
        <v>42535992</v>
      </c>
      <c r="L87" s="17">
        <v>91754</v>
      </c>
      <c r="M87" s="17">
        <v>965721</v>
      </c>
      <c r="N87" s="17">
        <v>398000</v>
      </c>
      <c r="O87" s="29"/>
      <c r="P87" s="17"/>
      <c r="Q87" s="18">
        <v>0</v>
      </c>
      <c r="R87" s="18"/>
      <c r="S87" s="18">
        <v>0</v>
      </c>
      <c r="T87" s="18">
        <v>0</v>
      </c>
      <c r="U87" s="18"/>
      <c r="V87" s="18">
        <v>0</v>
      </c>
      <c r="W87" s="18">
        <v>0</v>
      </c>
      <c r="X87" s="18">
        <v>0</v>
      </c>
      <c r="Y87" s="18">
        <v>0</v>
      </c>
      <c r="Z87" s="18"/>
      <c r="AA87" s="18"/>
      <c r="AB87" s="18"/>
      <c r="AC87" s="18">
        <v>0</v>
      </c>
      <c r="AD87" s="18">
        <v>0</v>
      </c>
      <c r="AE87" s="18">
        <v>0</v>
      </c>
      <c r="AF87" s="19"/>
      <c r="AG87" s="19">
        <v>30</v>
      </c>
      <c r="AH87" s="18">
        <v>319</v>
      </c>
      <c r="AI87" s="18">
        <v>131</v>
      </c>
      <c r="AJ87" s="18">
        <v>480</v>
      </c>
      <c r="AK87" s="18">
        <v>0</v>
      </c>
      <c r="AM87">
        <v>625</v>
      </c>
    </row>
    <row r="88" spans="1:39" x14ac:dyDescent="0.3">
      <c r="A88">
        <v>48</v>
      </c>
      <c r="B88" t="s">
        <v>143</v>
      </c>
      <c r="C88">
        <v>557</v>
      </c>
      <c r="D88" t="s">
        <v>234</v>
      </c>
      <c r="F88" s="15">
        <v>2343</v>
      </c>
      <c r="G88" s="15">
        <v>213</v>
      </c>
      <c r="I88" s="16">
        <v>296180</v>
      </c>
      <c r="J88" s="17">
        <v>1219533</v>
      </c>
      <c r="K88" s="18">
        <v>67265237</v>
      </c>
      <c r="L88" s="18">
        <v>265534</v>
      </c>
      <c r="M88" s="18">
        <v>1931787</v>
      </c>
      <c r="N88" s="18">
        <v>273000</v>
      </c>
      <c r="O88" s="17"/>
      <c r="P88" s="17">
        <v>0</v>
      </c>
      <c r="Q88" s="18">
        <f>Table2[[#This Row],[2023-24 BCTEA Extracurricular Carryover prior to repurposing (confimred amount)]]-(Table2[[#This Row],[2023-24 Carryover Extracurricular repurposed repurposed for to/from]]+Table2[[#This Row],[2023-24 Carryover Extracurricular repurposed repurposed for Extracurricular]])</f>
        <v>0</v>
      </c>
      <c r="R88" s="18"/>
      <c r="S88" s="18">
        <v>314684</v>
      </c>
      <c r="T88" s="18">
        <f>Table2[[#This Row],[2025-26 BCTEA Approved]]-Table2[[#This Row],[2023-24 BCTEA To/from Carryover]]</f>
        <v>314684</v>
      </c>
      <c r="U88" s="18">
        <v>30817</v>
      </c>
      <c r="V88" s="18">
        <v>245517</v>
      </c>
      <c r="W88" s="18">
        <f>Table2[[#This Row],[2024-25 CDS Payment]]-X88</f>
        <v>214700</v>
      </c>
      <c r="X88" s="18">
        <f>Table2[[#This Row],[2024-25 EX Allocation]]-Table2[[#This Row],[2023-24 Carryover Extracurricular repurposed repurposed for Extracurricular]]</f>
        <v>30817</v>
      </c>
      <c r="Y88" s="18">
        <f>SUM(Table2[[#This Row],[Part of 2024-25 CDS Payment that is To/From]:[Part of 2024-25 CDS Payment that is Extracurricular]])-Table2[[#This Row],[2024-25 CDS Payment]]</f>
        <v>0</v>
      </c>
      <c r="Z88" s="18">
        <v>0</v>
      </c>
      <c r="AA88" s="18">
        <v>0</v>
      </c>
      <c r="AB88" s="18"/>
      <c r="AC88"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30817</v>
      </c>
      <c r="AD88" s="18">
        <v>0</v>
      </c>
      <c r="AE88" s="18">
        <f>ROUND(IF(Table2[[#This Row],[2025-26 BCTEA Approved]]-Table2[[#This Row],[2023-24 BCTEA To/from Carryover]]-Table2[[#This Row],[ex Repurposed to TO/FROM - FOR REF. DNU]]&gt;0,Table2[[#This Row],[2025-26 BCTEA Approved]]-Table2[[#This Row],[2023-24 BCTEA To/from Carryover]]-Table2[[#This Row],[ex Repurposed to TO/FROM - FOR REF. DNU]], "$0"),0)</f>
        <v>314684</v>
      </c>
      <c r="AF88" s="19">
        <v>210</v>
      </c>
      <c r="AG88" s="19">
        <v>50</v>
      </c>
      <c r="AH88" s="18">
        <v>361</v>
      </c>
      <c r="AI88" s="18">
        <v>51</v>
      </c>
      <c r="AJ88" s="18">
        <v>462</v>
      </c>
      <c r="AK88" s="18">
        <f>Table2[[#This Row],[2025-26 FN_SR]]*Table2[[#This Row],[Student Count as per 2022-23 Nominal Roll]]</f>
        <v>97020</v>
      </c>
      <c r="AM88">
        <v>626</v>
      </c>
    </row>
    <row r="89" spans="1:39" x14ac:dyDescent="0.3">
      <c r="A89">
        <v>48</v>
      </c>
      <c r="B89" t="s">
        <v>143</v>
      </c>
      <c r="C89">
        <v>556</v>
      </c>
      <c r="D89" t="s">
        <v>235</v>
      </c>
      <c r="F89" s="15">
        <v>2343</v>
      </c>
      <c r="G89" s="15">
        <v>213</v>
      </c>
      <c r="I89" s="16">
        <v>296180</v>
      </c>
      <c r="J89" s="17">
        <v>1219533</v>
      </c>
      <c r="K89" s="17">
        <v>67265237</v>
      </c>
      <c r="L89" s="17">
        <v>265534</v>
      </c>
      <c r="M89" s="17">
        <v>1931787</v>
      </c>
      <c r="N89" s="17">
        <v>273000</v>
      </c>
      <c r="O89" s="29"/>
      <c r="P89" s="17">
        <v>0</v>
      </c>
      <c r="Q89" s="18">
        <v>0</v>
      </c>
      <c r="R89" s="18"/>
      <c r="S89" s="18">
        <v>314684</v>
      </c>
      <c r="T89" s="18">
        <v>314684</v>
      </c>
      <c r="U89" s="18">
        <v>30817</v>
      </c>
      <c r="V89" s="18">
        <v>245517</v>
      </c>
      <c r="W89" s="18">
        <v>214700</v>
      </c>
      <c r="X89" s="18">
        <v>30817</v>
      </c>
      <c r="Y89" s="18">
        <v>0</v>
      </c>
      <c r="Z89" s="18">
        <v>0</v>
      </c>
      <c r="AA89" s="18">
        <v>0</v>
      </c>
      <c r="AB89" s="18"/>
      <c r="AC89" s="18">
        <v>30817</v>
      </c>
      <c r="AD89" s="18">
        <v>0</v>
      </c>
      <c r="AE89" s="18">
        <v>314684</v>
      </c>
      <c r="AF89" s="19">
        <v>210</v>
      </c>
      <c r="AG89" s="19">
        <v>50</v>
      </c>
      <c r="AH89" s="18">
        <v>361</v>
      </c>
      <c r="AI89" s="18">
        <v>51</v>
      </c>
      <c r="AJ89" s="18">
        <v>462</v>
      </c>
      <c r="AK89" s="18">
        <v>97020</v>
      </c>
      <c r="AM89">
        <v>630</v>
      </c>
    </row>
    <row r="90" spans="1:39" x14ac:dyDescent="0.3">
      <c r="A90">
        <v>48</v>
      </c>
      <c r="B90" t="s">
        <v>143</v>
      </c>
      <c r="C90">
        <v>562</v>
      </c>
      <c r="D90" t="s">
        <v>238</v>
      </c>
      <c r="F90" s="15">
        <v>2343</v>
      </c>
      <c r="G90" s="15">
        <v>213</v>
      </c>
      <c r="I90" s="16">
        <v>296180</v>
      </c>
      <c r="J90" s="17">
        <v>1219533</v>
      </c>
      <c r="K90" s="17">
        <v>67265237</v>
      </c>
      <c r="L90" s="17">
        <v>265534</v>
      </c>
      <c r="M90" s="17">
        <v>1931787</v>
      </c>
      <c r="N90" s="17">
        <v>273000</v>
      </c>
      <c r="O90" s="29"/>
      <c r="P90" s="17">
        <v>0</v>
      </c>
      <c r="Q90" s="18">
        <v>0</v>
      </c>
      <c r="R90" s="18"/>
      <c r="S90" s="18">
        <v>314684</v>
      </c>
      <c r="T90" s="18">
        <v>314684</v>
      </c>
      <c r="U90" s="18">
        <v>30817</v>
      </c>
      <c r="V90" s="18">
        <v>245517</v>
      </c>
      <c r="W90" s="18">
        <v>214700</v>
      </c>
      <c r="X90" s="18">
        <v>30817</v>
      </c>
      <c r="Y90" s="18">
        <v>0</v>
      </c>
      <c r="Z90" s="18">
        <v>0</v>
      </c>
      <c r="AA90" s="18">
        <v>0</v>
      </c>
      <c r="AB90" s="18"/>
      <c r="AC90" s="18">
        <v>30817</v>
      </c>
      <c r="AD90" s="18">
        <v>0</v>
      </c>
      <c r="AE90" s="18">
        <v>314684</v>
      </c>
      <c r="AF90" s="19">
        <v>210</v>
      </c>
      <c r="AG90" s="19">
        <v>50</v>
      </c>
      <c r="AH90" s="18">
        <v>361</v>
      </c>
      <c r="AI90" s="18">
        <v>51</v>
      </c>
      <c r="AJ90" s="18">
        <v>462</v>
      </c>
      <c r="AK90" s="18">
        <v>97020</v>
      </c>
      <c r="AM90">
        <v>631</v>
      </c>
    </row>
    <row r="91" spans="1:39" x14ac:dyDescent="0.3">
      <c r="A91">
        <v>48</v>
      </c>
      <c r="B91" t="s">
        <v>143</v>
      </c>
      <c r="C91">
        <v>555</v>
      </c>
      <c r="D91" t="s">
        <v>221</v>
      </c>
      <c r="F91" s="15">
        <v>2343</v>
      </c>
      <c r="G91" s="15">
        <v>213</v>
      </c>
      <c r="I91" s="16">
        <v>296180</v>
      </c>
      <c r="J91" s="17">
        <v>1219533</v>
      </c>
      <c r="K91" s="17">
        <v>67265237</v>
      </c>
      <c r="L91" s="17">
        <v>265534</v>
      </c>
      <c r="M91" s="17">
        <v>1931787</v>
      </c>
      <c r="N91" s="17">
        <v>273000</v>
      </c>
      <c r="O91" s="29"/>
      <c r="P91" s="17">
        <v>0</v>
      </c>
      <c r="Q91" s="18">
        <v>0</v>
      </c>
      <c r="R91" s="18"/>
      <c r="S91" s="18">
        <v>314684</v>
      </c>
      <c r="T91" s="18">
        <v>314684</v>
      </c>
      <c r="U91" s="18">
        <v>30817</v>
      </c>
      <c r="V91" s="18">
        <v>245517</v>
      </c>
      <c r="W91" s="18">
        <v>214700</v>
      </c>
      <c r="X91" s="18">
        <v>30817</v>
      </c>
      <c r="Y91" s="18">
        <v>0</v>
      </c>
      <c r="Z91" s="18">
        <v>0</v>
      </c>
      <c r="AA91" s="18">
        <v>0</v>
      </c>
      <c r="AB91" s="18"/>
      <c r="AC91" s="18">
        <v>30817</v>
      </c>
      <c r="AD91" s="18">
        <v>0</v>
      </c>
      <c r="AE91" s="18">
        <v>314684</v>
      </c>
      <c r="AF91" s="19">
        <v>210</v>
      </c>
      <c r="AG91" s="19">
        <v>50</v>
      </c>
      <c r="AH91" s="18">
        <v>361</v>
      </c>
      <c r="AI91" s="18">
        <v>51</v>
      </c>
      <c r="AJ91" s="18">
        <v>462</v>
      </c>
      <c r="AK91" s="18">
        <v>97020</v>
      </c>
      <c r="AM91">
        <v>633</v>
      </c>
    </row>
    <row r="92" spans="1:39" x14ac:dyDescent="0.3">
      <c r="A92">
        <v>48</v>
      </c>
      <c r="B92" t="s">
        <v>143</v>
      </c>
      <c r="C92">
        <v>558</v>
      </c>
      <c r="D92" t="s">
        <v>236</v>
      </c>
      <c r="F92" s="15">
        <v>2343</v>
      </c>
      <c r="G92" s="15">
        <v>213</v>
      </c>
      <c r="I92" s="16">
        <v>296180</v>
      </c>
      <c r="J92" s="17">
        <v>1219533</v>
      </c>
      <c r="K92" s="17">
        <v>67265237</v>
      </c>
      <c r="L92" s="17">
        <v>265534</v>
      </c>
      <c r="M92" s="17">
        <v>1931787</v>
      </c>
      <c r="N92" s="17">
        <v>273000</v>
      </c>
      <c r="O92" s="29"/>
      <c r="P92" s="17">
        <v>0</v>
      </c>
      <c r="Q92" s="18">
        <v>0</v>
      </c>
      <c r="R92" s="18"/>
      <c r="S92" s="18">
        <v>314684</v>
      </c>
      <c r="T92" s="18">
        <v>314684</v>
      </c>
      <c r="U92" s="18">
        <v>30817</v>
      </c>
      <c r="V92" s="18">
        <v>245517</v>
      </c>
      <c r="W92" s="18">
        <v>214700</v>
      </c>
      <c r="X92" s="18">
        <v>30817</v>
      </c>
      <c r="Y92" s="18">
        <v>0</v>
      </c>
      <c r="Z92" s="18">
        <v>0</v>
      </c>
      <c r="AA92" s="18">
        <v>0</v>
      </c>
      <c r="AB92" s="18"/>
      <c r="AC92" s="18">
        <v>30817</v>
      </c>
      <c r="AD92" s="18">
        <v>0</v>
      </c>
      <c r="AE92" s="18">
        <v>314684</v>
      </c>
      <c r="AF92" s="19">
        <v>210</v>
      </c>
      <c r="AG92" s="19">
        <v>50</v>
      </c>
      <c r="AH92" s="18">
        <v>361</v>
      </c>
      <c r="AI92" s="18">
        <v>51</v>
      </c>
      <c r="AJ92" s="18">
        <v>462</v>
      </c>
      <c r="AK92" s="18">
        <v>97020</v>
      </c>
      <c r="AM92">
        <v>634</v>
      </c>
    </row>
    <row r="93" spans="1:39" x14ac:dyDescent="0.3">
      <c r="A93">
        <v>48</v>
      </c>
      <c r="B93" t="s">
        <v>143</v>
      </c>
      <c r="C93">
        <v>567</v>
      </c>
      <c r="D93" t="s">
        <v>237</v>
      </c>
      <c r="F93" s="15">
        <v>2343</v>
      </c>
      <c r="G93" s="15">
        <v>213</v>
      </c>
      <c r="I93" s="16">
        <v>296180</v>
      </c>
      <c r="J93" s="17">
        <v>1219533</v>
      </c>
      <c r="K93" s="17">
        <v>67265237</v>
      </c>
      <c r="L93" s="17">
        <v>265534</v>
      </c>
      <c r="M93" s="17">
        <v>1931787</v>
      </c>
      <c r="N93" s="17">
        <v>273000</v>
      </c>
      <c r="O93" s="29"/>
      <c r="P93" s="17">
        <v>0</v>
      </c>
      <c r="Q93" s="18">
        <v>0</v>
      </c>
      <c r="R93" s="18"/>
      <c r="S93" s="18">
        <v>314684</v>
      </c>
      <c r="T93" s="18">
        <v>314684</v>
      </c>
      <c r="U93" s="18">
        <v>30817</v>
      </c>
      <c r="V93" s="18">
        <v>245517</v>
      </c>
      <c r="W93" s="18">
        <v>214700</v>
      </c>
      <c r="X93" s="18">
        <v>30817</v>
      </c>
      <c r="Y93" s="18">
        <v>0</v>
      </c>
      <c r="Z93" s="18">
        <v>0</v>
      </c>
      <c r="AA93" s="18">
        <v>0</v>
      </c>
      <c r="AB93" s="18"/>
      <c r="AC93" s="18">
        <v>30817</v>
      </c>
      <c r="AD93" s="18">
        <v>0</v>
      </c>
      <c r="AE93" s="18">
        <v>314684</v>
      </c>
      <c r="AF93" s="19">
        <v>210</v>
      </c>
      <c r="AG93" s="19">
        <v>50</v>
      </c>
      <c r="AH93" s="18">
        <v>361</v>
      </c>
      <c r="AI93" s="18">
        <v>51</v>
      </c>
      <c r="AJ93" s="18">
        <v>462</v>
      </c>
      <c r="AK93" s="18">
        <v>97020</v>
      </c>
      <c r="AM93">
        <v>636</v>
      </c>
    </row>
    <row r="94" spans="1:39" x14ac:dyDescent="0.3">
      <c r="A94">
        <v>49</v>
      </c>
      <c r="B94" t="s">
        <v>144</v>
      </c>
      <c r="C94">
        <v>538</v>
      </c>
      <c r="D94" t="s">
        <v>239</v>
      </c>
      <c r="F94" s="22">
        <v>186</v>
      </c>
      <c r="G94" s="22">
        <v>82</v>
      </c>
      <c r="H94" s="22"/>
      <c r="I94" s="23">
        <v>280900</v>
      </c>
      <c r="J94" s="17">
        <v>363252</v>
      </c>
      <c r="K94" s="18">
        <v>7320708</v>
      </c>
      <c r="L94" s="18">
        <v>80277</v>
      </c>
      <c r="M94" s="18">
        <v>483100</v>
      </c>
      <c r="N94" s="18">
        <v>17000</v>
      </c>
      <c r="O94" s="17"/>
      <c r="P94" s="17">
        <v>0</v>
      </c>
      <c r="Q94" s="18">
        <f>Table2[[#This Row],[2023-24 BCTEA Extracurricular Carryover prior to repurposing (confimred amount)]]-(Table2[[#This Row],[2023-24 Carryover Extracurricular repurposed repurposed for to/from]]+Table2[[#This Row],[2023-24 Carryover Extracurricular repurposed repurposed for Extracurricular]])</f>
        <v>27222</v>
      </c>
      <c r="R94" s="18"/>
      <c r="S94" s="18">
        <v>14677</v>
      </c>
      <c r="T94" s="18">
        <f>Table2[[#This Row],[2025-26 BCTEA Approved]]-Table2[[#This Row],[2023-24 BCTEA To/from Carryover]]</f>
        <v>14677</v>
      </c>
      <c r="U94" s="18">
        <v>14677</v>
      </c>
      <c r="V94" s="18">
        <v>14677</v>
      </c>
      <c r="W94" s="18">
        <f>Table2[[#This Row],[2024-25 CDS Payment]]-X94</f>
        <v>0</v>
      </c>
      <c r="X94" s="18">
        <f>Table2[[#This Row],[2024-25 EX Allocation]]-Table2[[#This Row],[2023-24 Carryover Extracurricular repurposed repurposed for Extracurricular]]</f>
        <v>14677</v>
      </c>
      <c r="Y94" s="18">
        <f>SUM(Table2[[#This Row],[Part of 2024-25 CDS Payment that is To/From]:[Part of 2024-25 CDS Payment that is Extracurricular]])-Table2[[#This Row],[2024-25 CDS Payment]]</f>
        <v>0</v>
      </c>
      <c r="Z94" s="18">
        <v>27222</v>
      </c>
      <c r="AA94" s="18"/>
      <c r="AB94" s="18"/>
      <c r="AC94"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41899</v>
      </c>
      <c r="AD94" s="18">
        <v>0</v>
      </c>
      <c r="AE94" s="18">
        <f>ROUND(IF(Table2[[#This Row],[2025-26 BCTEA Approved]]-Table2[[#This Row],[2023-24 BCTEA To/from Carryover]]-Table2[[#This Row],[ex Repurposed to TO/FROM - FOR REF. DNU]]&gt;0,Table2[[#This Row],[2025-26 BCTEA Approved]]-Table2[[#This Row],[2023-24 BCTEA To/from Carryover]]-Table2[[#This Row],[ex Repurposed to TO/FROM - FOR REF. DNU]], "$0"),0)</f>
        <v>14677</v>
      </c>
      <c r="AF94" s="19">
        <v>100</v>
      </c>
      <c r="AG94" s="19">
        <v>388</v>
      </c>
      <c r="AH94" s="18">
        <v>2333</v>
      </c>
      <c r="AI94" s="18">
        <v>82</v>
      </c>
      <c r="AJ94" s="18">
        <v>2803</v>
      </c>
      <c r="AK94" s="18">
        <f>Table2[[#This Row],[2025-26 FN_SR]]*Table2[[#This Row],[Student Count as per 2022-23 Nominal Roll]]</f>
        <v>280300</v>
      </c>
      <c r="AM94">
        <v>638</v>
      </c>
    </row>
    <row r="95" spans="1:39" x14ac:dyDescent="0.3">
      <c r="A95">
        <v>49</v>
      </c>
      <c r="B95" t="s">
        <v>144</v>
      </c>
      <c r="C95">
        <v>539</v>
      </c>
      <c r="D95" t="s">
        <v>240</v>
      </c>
      <c r="F95" s="22">
        <v>186</v>
      </c>
      <c r="G95" s="22">
        <v>82</v>
      </c>
      <c r="H95" s="22"/>
      <c r="I95" s="23">
        <v>280900</v>
      </c>
      <c r="J95" s="17">
        <v>363252</v>
      </c>
      <c r="K95" s="17">
        <v>7320708</v>
      </c>
      <c r="L95" s="17">
        <v>80277</v>
      </c>
      <c r="M95" s="17">
        <v>483100</v>
      </c>
      <c r="N95" s="17">
        <v>17000</v>
      </c>
      <c r="O95" s="29"/>
      <c r="P95" s="17">
        <v>0</v>
      </c>
      <c r="Q95" s="18">
        <v>27222</v>
      </c>
      <c r="R95" s="18"/>
      <c r="S95" s="18">
        <v>14677</v>
      </c>
      <c r="T95" s="18">
        <v>14677</v>
      </c>
      <c r="U95" s="18">
        <v>14677</v>
      </c>
      <c r="V95" s="18">
        <v>14677</v>
      </c>
      <c r="W95" s="18">
        <v>0</v>
      </c>
      <c r="X95" s="18">
        <v>14677</v>
      </c>
      <c r="Y95" s="18">
        <v>0</v>
      </c>
      <c r="Z95" s="18">
        <v>27222</v>
      </c>
      <c r="AA95" s="18"/>
      <c r="AB95" s="18"/>
      <c r="AC95" s="18">
        <v>41899</v>
      </c>
      <c r="AD95" s="18">
        <v>0</v>
      </c>
      <c r="AE95" s="18">
        <v>14677</v>
      </c>
      <c r="AF95" s="19">
        <v>100</v>
      </c>
      <c r="AG95" s="19">
        <v>388</v>
      </c>
      <c r="AH95" s="18">
        <v>2333</v>
      </c>
      <c r="AI95" s="18">
        <v>82</v>
      </c>
      <c r="AJ95" s="18">
        <v>2803</v>
      </c>
      <c r="AK95" s="18">
        <v>280300</v>
      </c>
      <c r="AM95">
        <v>639</v>
      </c>
    </row>
    <row r="96" spans="1:39" x14ac:dyDescent="0.3">
      <c r="A96">
        <v>49</v>
      </c>
      <c r="B96" t="s">
        <v>144</v>
      </c>
      <c r="C96">
        <v>722</v>
      </c>
      <c r="D96" t="s">
        <v>194</v>
      </c>
      <c r="F96" s="22">
        <v>186</v>
      </c>
      <c r="G96" s="22">
        <v>82</v>
      </c>
      <c r="H96" s="22"/>
      <c r="I96" s="23">
        <v>280900</v>
      </c>
      <c r="J96" s="17">
        <v>363252</v>
      </c>
      <c r="K96" s="17">
        <v>7320708</v>
      </c>
      <c r="L96" s="17">
        <v>80277</v>
      </c>
      <c r="M96" s="17">
        <v>483100</v>
      </c>
      <c r="N96" s="17">
        <v>17000</v>
      </c>
      <c r="O96" s="29"/>
      <c r="P96" s="17">
        <v>0</v>
      </c>
      <c r="Q96" s="18">
        <v>27222</v>
      </c>
      <c r="R96" s="18"/>
      <c r="S96" s="18">
        <v>14677</v>
      </c>
      <c r="T96" s="18">
        <v>14677</v>
      </c>
      <c r="U96" s="18">
        <v>14677</v>
      </c>
      <c r="V96" s="18">
        <v>14677</v>
      </c>
      <c r="W96" s="18">
        <v>0</v>
      </c>
      <c r="X96" s="18">
        <v>14677</v>
      </c>
      <c r="Y96" s="18">
        <v>0</v>
      </c>
      <c r="Z96" s="18">
        <v>27222</v>
      </c>
      <c r="AA96" s="18"/>
      <c r="AB96" s="18"/>
      <c r="AC96" s="18">
        <v>41899</v>
      </c>
      <c r="AD96" s="18">
        <v>0</v>
      </c>
      <c r="AE96" s="18">
        <v>14677</v>
      </c>
      <c r="AF96" s="19">
        <v>100</v>
      </c>
      <c r="AG96" s="19">
        <v>388</v>
      </c>
      <c r="AH96" s="18">
        <v>2333</v>
      </c>
      <c r="AI96" s="18">
        <v>82</v>
      </c>
      <c r="AJ96" s="18">
        <v>2803</v>
      </c>
      <c r="AK96" s="18">
        <v>280300</v>
      </c>
      <c r="AM96">
        <v>640</v>
      </c>
    </row>
    <row r="97" spans="1:39" x14ac:dyDescent="0.3">
      <c r="A97">
        <v>49</v>
      </c>
      <c r="B97" t="s">
        <v>144</v>
      </c>
      <c r="C97">
        <v>541</v>
      </c>
      <c r="D97" t="s">
        <v>241</v>
      </c>
      <c r="F97" s="22">
        <v>186</v>
      </c>
      <c r="G97" s="22">
        <v>82</v>
      </c>
      <c r="H97" s="22"/>
      <c r="I97" s="23">
        <v>280900</v>
      </c>
      <c r="J97" s="17">
        <v>363252</v>
      </c>
      <c r="K97" s="17">
        <v>7320708</v>
      </c>
      <c r="L97" s="17">
        <v>80277</v>
      </c>
      <c r="M97" s="17">
        <v>483100</v>
      </c>
      <c r="N97" s="17">
        <v>17000</v>
      </c>
      <c r="O97" s="29"/>
      <c r="P97" s="17">
        <v>0</v>
      </c>
      <c r="Q97" s="18">
        <v>27222</v>
      </c>
      <c r="R97" s="18"/>
      <c r="S97" s="18">
        <v>14677</v>
      </c>
      <c r="T97" s="18">
        <v>14677</v>
      </c>
      <c r="U97" s="18">
        <v>14677</v>
      </c>
      <c r="V97" s="18">
        <v>14677</v>
      </c>
      <c r="W97" s="18">
        <v>0</v>
      </c>
      <c r="X97" s="18">
        <v>14677</v>
      </c>
      <c r="Y97" s="18">
        <v>0</v>
      </c>
      <c r="Z97" s="18">
        <v>27222</v>
      </c>
      <c r="AA97" s="18"/>
      <c r="AB97" s="18"/>
      <c r="AC97" s="18">
        <v>41899</v>
      </c>
      <c r="AD97" s="18">
        <v>0</v>
      </c>
      <c r="AE97" s="18">
        <v>14677</v>
      </c>
      <c r="AF97" s="19">
        <v>100</v>
      </c>
      <c r="AG97" s="19">
        <v>388</v>
      </c>
      <c r="AH97" s="18">
        <v>2333</v>
      </c>
      <c r="AI97" s="18">
        <v>82</v>
      </c>
      <c r="AJ97" s="18">
        <v>2803</v>
      </c>
      <c r="AK97" s="18">
        <v>280300</v>
      </c>
      <c r="AM97">
        <v>641</v>
      </c>
    </row>
    <row r="98" spans="1:39" x14ac:dyDescent="0.3">
      <c r="A98">
        <v>50</v>
      </c>
      <c r="B98" t="s">
        <v>145</v>
      </c>
      <c r="C98">
        <v>669</v>
      </c>
      <c r="D98" t="s">
        <v>242</v>
      </c>
      <c r="F98" s="15">
        <v>310</v>
      </c>
      <c r="G98" s="15">
        <v>179</v>
      </c>
      <c r="I98" s="16">
        <v>366071</v>
      </c>
      <c r="J98" s="17">
        <v>348614</v>
      </c>
      <c r="K98" s="18">
        <v>12542905</v>
      </c>
      <c r="L98" s="18">
        <v>149851</v>
      </c>
      <c r="M98" s="18">
        <v>976949</v>
      </c>
      <c r="N98" s="18">
        <v>34000</v>
      </c>
      <c r="O98" s="17"/>
      <c r="P98" s="17">
        <v>11348</v>
      </c>
      <c r="Q98" s="18">
        <f>Table2[[#This Row],[2023-24 BCTEA Extracurricular Carryover prior to repurposing (confimred amount)]]-(Table2[[#This Row],[2023-24 Carryover Extracurricular repurposed repurposed for to/from]]+Table2[[#This Row],[2023-24 Carryover Extracurricular repurposed repurposed for Extracurricular]])</f>
        <v>17036</v>
      </c>
      <c r="R98" s="18"/>
      <c r="S98" s="18">
        <v>79351</v>
      </c>
      <c r="T98" s="18">
        <f>Table2[[#This Row],[2025-26 BCTEA Approved]]-Table2[[#This Row],[2023-24 BCTEA To/from Carryover]]</f>
        <v>68003</v>
      </c>
      <c r="U98" s="18">
        <v>22894</v>
      </c>
      <c r="V98" s="18">
        <v>51357</v>
      </c>
      <c r="W98" s="18">
        <f>Table2[[#This Row],[2024-25 CDS Payment]]-X98</f>
        <v>28463</v>
      </c>
      <c r="X98" s="18">
        <f>Table2[[#This Row],[2024-25 EX Allocation]]-Table2[[#This Row],[2023-24 Carryover Extracurricular repurposed repurposed for Extracurricular]]</f>
        <v>22894</v>
      </c>
      <c r="Y98" s="18">
        <f>SUM(Table2[[#This Row],[Part of 2024-25 CDS Payment that is To/From]:[Part of 2024-25 CDS Payment that is Extracurricular]])-Table2[[#This Row],[2024-25 CDS Payment]]</f>
        <v>0</v>
      </c>
      <c r="Z98" s="18">
        <v>30975</v>
      </c>
      <c r="AA98" s="18">
        <v>13939</v>
      </c>
      <c r="AB98" s="18"/>
      <c r="AC98"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39930</v>
      </c>
      <c r="AD98" s="18">
        <v>0</v>
      </c>
      <c r="AE98" s="18">
        <f>ROUND(IF(Table2[[#This Row],[2025-26 BCTEA Approved]]-Table2[[#This Row],[2023-24 BCTEA To/from Carryover]]-Table2[[#This Row],[ex Repurposed to TO/FROM - FOR REF. DNU]]&gt;0,Table2[[#This Row],[2025-26 BCTEA Approved]]-Table2[[#This Row],[2023-24 BCTEA To/from Carryover]]-Table2[[#This Row],[ex Repurposed to TO/FROM - FOR REF. DNU]], "$0"),0)</f>
        <v>68003</v>
      </c>
      <c r="AF98" s="19">
        <v>156</v>
      </c>
      <c r="AG98" s="19">
        <v>302</v>
      </c>
      <c r="AH98" s="18">
        <v>1967</v>
      </c>
      <c r="AI98" s="18">
        <v>68</v>
      </c>
      <c r="AJ98" s="18">
        <v>2337</v>
      </c>
      <c r="AK98" s="18">
        <f>Table2[[#This Row],[2025-26 FN_SR]]*Table2[[#This Row],[Student Count as per 2022-23 Nominal Roll]]</f>
        <v>364572</v>
      </c>
      <c r="AM98">
        <v>642</v>
      </c>
    </row>
    <row r="99" spans="1:39" x14ac:dyDescent="0.3">
      <c r="A99">
        <v>50</v>
      </c>
      <c r="B99" t="s">
        <v>145</v>
      </c>
      <c r="C99">
        <v>670</v>
      </c>
      <c r="D99" t="s">
        <v>243</v>
      </c>
      <c r="F99" s="15">
        <v>310</v>
      </c>
      <c r="G99" s="15">
        <v>179</v>
      </c>
      <c r="I99" s="16">
        <v>366071</v>
      </c>
      <c r="J99" s="17">
        <v>348614</v>
      </c>
      <c r="K99" s="17">
        <v>12542905</v>
      </c>
      <c r="L99" s="17">
        <v>149851</v>
      </c>
      <c r="M99" s="17">
        <v>976949</v>
      </c>
      <c r="N99" s="17">
        <v>34000</v>
      </c>
      <c r="O99" s="29"/>
      <c r="P99" s="17">
        <v>11348</v>
      </c>
      <c r="Q99" s="18">
        <v>17036</v>
      </c>
      <c r="R99" s="18"/>
      <c r="S99" s="18">
        <v>79351</v>
      </c>
      <c r="T99" s="18">
        <v>68003</v>
      </c>
      <c r="U99" s="18">
        <v>22894</v>
      </c>
      <c r="V99" s="18">
        <v>51357</v>
      </c>
      <c r="W99" s="18">
        <v>28463</v>
      </c>
      <c r="X99" s="18">
        <v>22894</v>
      </c>
      <c r="Y99" s="18">
        <v>0</v>
      </c>
      <c r="Z99" s="18">
        <v>30975</v>
      </c>
      <c r="AA99" s="18">
        <v>13939</v>
      </c>
      <c r="AB99" s="18"/>
      <c r="AC99" s="18">
        <v>39930</v>
      </c>
      <c r="AD99" s="18">
        <v>0</v>
      </c>
      <c r="AE99" s="18">
        <v>68003</v>
      </c>
      <c r="AF99" s="19">
        <v>156</v>
      </c>
      <c r="AG99" s="19">
        <v>302</v>
      </c>
      <c r="AH99" s="18">
        <v>1967</v>
      </c>
      <c r="AI99" s="18">
        <v>68</v>
      </c>
      <c r="AJ99" s="18">
        <v>2337</v>
      </c>
      <c r="AK99" s="18">
        <v>364572</v>
      </c>
      <c r="AM99">
        <v>643</v>
      </c>
    </row>
    <row r="100" spans="1:39" x14ac:dyDescent="0.3">
      <c r="A100">
        <v>51</v>
      </c>
      <c r="B100" t="s">
        <v>146</v>
      </c>
      <c r="F100" s="21"/>
      <c r="G100" s="21"/>
      <c r="I100" s="16">
        <v>0</v>
      </c>
      <c r="J100" s="17">
        <v>785892</v>
      </c>
      <c r="K100" s="18">
        <v>21164899</v>
      </c>
      <c r="L100" s="18">
        <v>153588</v>
      </c>
      <c r="M100" s="18">
        <v>892395</v>
      </c>
      <c r="N100" s="18">
        <v>106000</v>
      </c>
      <c r="O100" s="17"/>
      <c r="P100" s="17"/>
      <c r="Q100" s="18">
        <f>Table2[[#This Row],[2023-24 BCTEA Extracurricular Carryover prior to repurposing (confimred amount)]]-(Table2[[#This Row],[2023-24 Carryover Extracurricular repurposed repurposed for to/from]]+Table2[[#This Row],[2023-24 Carryover Extracurricular repurposed repurposed for Extracurricular]])</f>
        <v>0</v>
      </c>
      <c r="R100" s="18"/>
      <c r="S100" s="18">
        <v>0</v>
      </c>
      <c r="T100" s="18">
        <f>Table2[[#This Row],[2025-26 BCTEA Approved]]-Table2[[#This Row],[2023-24 BCTEA To/from Carryover]]</f>
        <v>0</v>
      </c>
      <c r="U100" s="18"/>
      <c r="V100" s="18">
        <v>0</v>
      </c>
      <c r="W100" s="18">
        <f>Table2[[#This Row],[2024-25 CDS Payment]]-X100</f>
        <v>0</v>
      </c>
      <c r="X100" s="18">
        <f>Table2[[#This Row],[2024-25 EX Allocation]]-Table2[[#This Row],[2023-24 Carryover Extracurricular repurposed repurposed for Extracurricular]]</f>
        <v>0</v>
      </c>
      <c r="Y100" s="18">
        <f>SUM(Table2[[#This Row],[Part of 2024-25 CDS Payment that is To/From]:[Part of 2024-25 CDS Payment that is Extracurricular]])-Table2[[#This Row],[2024-25 CDS Payment]]</f>
        <v>0</v>
      </c>
      <c r="Z100" s="18"/>
      <c r="AA100" s="18">
        <v>0</v>
      </c>
      <c r="AB100" s="18"/>
      <c r="AC100"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0</v>
      </c>
      <c r="AD100" s="18">
        <v>0</v>
      </c>
      <c r="AE100" s="18">
        <f>ROUND(IF(Table2[[#This Row],[2025-26 BCTEA Approved]]-Table2[[#This Row],[2023-24 BCTEA To/from Carryover]]-Table2[[#This Row],[ex Repurposed to TO/FROM - FOR REF. DNU]]&gt;0,Table2[[#This Row],[2025-26 BCTEA Approved]]-Table2[[#This Row],[2023-24 BCTEA To/from Carryover]]-Table2[[#This Row],[ex Repurposed to TO/FROM - FOR REF. DNU]], "$0"),0)</f>
        <v>0</v>
      </c>
      <c r="AF100" s="19"/>
      <c r="AG100" s="19">
        <v>122</v>
      </c>
      <c r="AH100" s="18">
        <v>707</v>
      </c>
      <c r="AI100" s="18">
        <v>84</v>
      </c>
      <c r="AJ100" s="18">
        <v>913</v>
      </c>
      <c r="AK100" s="18">
        <f>Table2[[#This Row],[2025-26 FN_SR]]*Table2[[#This Row],[Student Count as per 2022-23 Nominal Roll]]</f>
        <v>0</v>
      </c>
      <c r="AM100">
        <v>644</v>
      </c>
    </row>
    <row r="101" spans="1:39" x14ac:dyDescent="0.3">
      <c r="A101">
        <v>52</v>
      </c>
      <c r="B101" t="s">
        <v>147</v>
      </c>
      <c r="C101">
        <v>673</v>
      </c>
      <c r="D101" t="s">
        <v>244</v>
      </c>
      <c r="F101" s="15">
        <v>39</v>
      </c>
      <c r="G101" s="15">
        <v>28</v>
      </c>
      <c r="I101" s="16">
        <v>13832</v>
      </c>
      <c r="J101" s="17">
        <v>278426</v>
      </c>
      <c r="K101" s="18">
        <v>27183499</v>
      </c>
      <c r="L101" s="18">
        <v>117597</v>
      </c>
      <c r="M101" s="18">
        <v>648768</v>
      </c>
      <c r="N101" s="18">
        <v>135000</v>
      </c>
      <c r="O101" s="17"/>
      <c r="P101" s="17">
        <v>6177</v>
      </c>
      <c r="Q101" s="18">
        <f>Table2[[#This Row],[2023-24 BCTEA Extracurricular Carryover prior to repurposing (confimred amount)]]-(Table2[[#This Row],[2023-24 Carryover Extracurricular repurposed repurposed for to/from]]+Table2[[#This Row],[2023-24 Carryover Extracurricular repurposed repurposed for Extracurricular]])</f>
        <v>4049</v>
      </c>
      <c r="R101" s="18"/>
      <c r="S101" s="18">
        <v>272016</v>
      </c>
      <c r="T101" s="18">
        <f>Table2[[#This Row],[2025-26 BCTEA Approved]]-Table2[[#This Row],[2023-24 BCTEA To/from Carryover]]</f>
        <v>265839</v>
      </c>
      <c r="U101" s="18">
        <v>3378</v>
      </c>
      <c r="V101" s="18">
        <v>213189</v>
      </c>
      <c r="W101" s="18">
        <f>Table2[[#This Row],[2024-25 CDS Payment]]-X101</f>
        <v>209811</v>
      </c>
      <c r="X101" s="18">
        <f>Table2[[#This Row],[2024-25 EX Allocation]]-Table2[[#This Row],[2023-24 Carryover Extracurricular repurposed repurposed for Extracurricular]]</f>
        <v>3378</v>
      </c>
      <c r="Y101" s="18">
        <f>SUM(Table2[[#This Row],[Part of 2024-25 CDS Payment that is To/From]:[Part of 2024-25 CDS Payment that is Extracurricular]])-Table2[[#This Row],[2024-25 CDS Payment]]</f>
        <v>0</v>
      </c>
      <c r="Z101" s="18">
        <v>4049</v>
      </c>
      <c r="AA101" s="18">
        <v>0</v>
      </c>
      <c r="AB101" s="18"/>
      <c r="AC101"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7427</v>
      </c>
      <c r="AD101" s="18">
        <v>0</v>
      </c>
      <c r="AE101" s="18">
        <f>ROUND(IF(Table2[[#This Row],[2025-26 BCTEA Approved]]-Table2[[#This Row],[2023-24 BCTEA To/from Carryover]]-Table2[[#This Row],[ex Repurposed to TO/FROM - FOR REF. DNU]]&gt;0,Table2[[#This Row],[2025-26 BCTEA Approved]]-Table2[[#This Row],[2023-24 BCTEA To/from Carryover]]-Table2[[#This Row],[ex Repurposed to TO/FROM - FOR REF. DNU]], "$0"),0)</f>
        <v>265839</v>
      </c>
      <c r="AF101" s="19">
        <v>23</v>
      </c>
      <c r="AG101" s="19">
        <v>65</v>
      </c>
      <c r="AH101" s="18">
        <v>361</v>
      </c>
      <c r="AI101" s="18">
        <v>75</v>
      </c>
      <c r="AJ101" s="18">
        <v>501</v>
      </c>
      <c r="AK101" s="18">
        <f>Table2[[#This Row],[2025-26 FN_SR]]*Table2[[#This Row],[Student Count as per 2022-23 Nominal Roll]]</f>
        <v>11523</v>
      </c>
      <c r="AM101">
        <v>645</v>
      </c>
    </row>
    <row r="102" spans="1:39" x14ac:dyDescent="0.3">
      <c r="A102">
        <v>52</v>
      </c>
      <c r="B102" t="s">
        <v>147</v>
      </c>
      <c r="C102">
        <v>674</v>
      </c>
      <c r="D102" t="s">
        <v>245</v>
      </c>
      <c r="F102" s="15">
        <v>39</v>
      </c>
      <c r="G102" s="15">
        <v>28</v>
      </c>
      <c r="I102" s="16">
        <v>13832</v>
      </c>
      <c r="J102" s="17">
        <v>278426</v>
      </c>
      <c r="K102" s="17">
        <v>27183499</v>
      </c>
      <c r="L102" s="17">
        <v>117597</v>
      </c>
      <c r="M102" s="17">
        <v>648768</v>
      </c>
      <c r="N102" s="17">
        <v>135000</v>
      </c>
      <c r="O102" s="29"/>
      <c r="P102" s="17">
        <v>6177</v>
      </c>
      <c r="Q102" s="18">
        <v>4049</v>
      </c>
      <c r="R102" s="18"/>
      <c r="S102" s="18">
        <v>272016</v>
      </c>
      <c r="T102" s="18">
        <v>265839</v>
      </c>
      <c r="U102" s="18">
        <v>3378</v>
      </c>
      <c r="V102" s="18">
        <v>213189</v>
      </c>
      <c r="W102" s="18">
        <v>209811</v>
      </c>
      <c r="X102" s="18">
        <v>3378</v>
      </c>
      <c r="Y102" s="18">
        <v>0</v>
      </c>
      <c r="Z102" s="18">
        <v>4049</v>
      </c>
      <c r="AA102" s="18">
        <v>0</v>
      </c>
      <c r="AB102" s="18"/>
      <c r="AC102" s="18">
        <v>7427</v>
      </c>
      <c r="AD102" s="18">
        <v>0</v>
      </c>
      <c r="AE102" s="18">
        <v>265839</v>
      </c>
      <c r="AF102" s="19">
        <v>23</v>
      </c>
      <c r="AG102" s="19">
        <v>65</v>
      </c>
      <c r="AH102" s="18">
        <v>361</v>
      </c>
      <c r="AI102" s="18">
        <v>75</v>
      </c>
      <c r="AJ102" s="18">
        <v>501</v>
      </c>
      <c r="AK102" s="18">
        <v>11523</v>
      </c>
      <c r="AM102">
        <v>647</v>
      </c>
    </row>
    <row r="103" spans="1:39" x14ac:dyDescent="0.3">
      <c r="A103">
        <v>53</v>
      </c>
      <c r="B103" t="s">
        <v>148</v>
      </c>
      <c r="C103">
        <v>598</v>
      </c>
      <c r="D103" t="s">
        <v>246</v>
      </c>
      <c r="F103" s="15">
        <v>835</v>
      </c>
      <c r="G103" s="15">
        <v>119</v>
      </c>
      <c r="I103" s="16">
        <v>167044</v>
      </c>
      <c r="J103" s="17">
        <v>1184144</v>
      </c>
      <c r="K103" s="18">
        <v>34814033</v>
      </c>
      <c r="L103" s="18">
        <v>209099</v>
      </c>
      <c r="M103" s="18">
        <v>1372528</v>
      </c>
      <c r="N103" s="18">
        <v>232000</v>
      </c>
      <c r="O103" s="17"/>
      <c r="P103" s="17">
        <v>0</v>
      </c>
      <c r="Q103" s="18">
        <f>Table2[[#This Row],[2023-24 BCTEA Extracurricular Carryover prior to repurposing (confimred amount)]]-(Table2[[#This Row],[2023-24 Carryover Extracurricular repurposed repurposed for to/from]]+Table2[[#This Row],[2023-24 Carryover Extracurricular repurposed repurposed for Extracurricular]])</f>
        <v>22935</v>
      </c>
      <c r="R103" s="18"/>
      <c r="S103" s="18">
        <v>80241</v>
      </c>
      <c r="T103" s="18">
        <f>Table2[[#This Row],[2025-26 BCTEA Approved]]-Table2[[#This Row],[2023-24 BCTEA To/from Carryover]]</f>
        <v>80241</v>
      </c>
      <c r="U103" s="18">
        <v>16291</v>
      </c>
      <c r="V103" s="18">
        <v>49164</v>
      </c>
      <c r="W103" s="18">
        <f>Table2[[#This Row],[2024-25 CDS Payment]]-X103</f>
        <v>32873</v>
      </c>
      <c r="X103" s="18">
        <f>Table2[[#This Row],[2024-25 EX Allocation]]-Table2[[#This Row],[2023-24 Carryover Extracurricular repurposed repurposed for Extracurricular]]</f>
        <v>16291</v>
      </c>
      <c r="Y103" s="18">
        <f>SUM(Table2[[#This Row],[Part of 2024-25 CDS Payment that is To/From]:[Part of 2024-25 CDS Payment that is Extracurricular]])-Table2[[#This Row],[2024-25 CDS Payment]]</f>
        <v>0</v>
      </c>
      <c r="Z103" s="18">
        <v>50966</v>
      </c>
      <c r="AA103" s="18">
        <v>28031</v>
      </c>
      <c r="AB103" s="18"/>
      <c r="AC103"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39226</v>
      </c>
      <c r="AD103" s="18">
        <v>0</v>
      </c>
      <c r="AE103" s="18">
        <f>ROUND(IF(Table2[[#This Row],[2025-26 BCTEA Approved]]-Table2[[#This Row],[2023-24 BCTEA To/from Carryover]]-Table2[[#This Row],[ex Repurposed to TO/FROM - FOR REF. DNU]]&gt;0,Table2[[#This Row],[2025-26 BCTEA Approved]]-Table2[[#This Row],[2023-24 BCTEA To/from Carryover]]-Table2[[#This Row],[ex Repurposed to TO/FROM - FOR REF. DNU]], "$0"),0)</f>
        <v>80241</v>
      </c>
      <c r="AF103" s="19">
        <v>111</v>
      </c>
      <c r="AG103" s="19">
        <v>91</v>
      </c>
      <c r="AH103" s="18">
        <v>595</v>
      </c>
      <c r="AI103" s="18">
        <v>101</v>
      </c>
      <c r="AJ103" s="18">
        <v>787</v>
      </c>
      <c r="AK103" s="18">
        <f>Table2[[#This Row],[2025-26 FN_SR]]*Table2[[#This Row],[Student Count as per 2022-23 Nominal Roll]]</f>
        <v>87357</v>
      </c>
      <c r="AM103">
        <v>648</v>
      </c>
    </row>
    <row r="104" spans="1:39" x14ac:dyDescent="0.3">
      <c r="A104">
        <v>53</v>
      </c>
      <c r="B104" t="s">
        <v>148</v>
      </c>
      <c r="C104">
        <v>596</v>
      </c>
      <c r="D104" t="s">
        <v>247</v>
      </c>
      <c r="F104" s="15">
        <v>835</v>
      </c>
      <c r="G104" s="15">
        <v>119</v>
      </c>
      <c r="I104" s="16">
        <v>167044</v>
      </c>
      <c r="J104" s="17">
        <v>1184144</v>
      </c>
      <c r="K104" s="17">
        <v>34814033</v>
      </c>
      <c r="L104" s="17">
        <v>209099</v>
      </c>
      <c r="M104" s="17">
        <v>1372528</v>
      </c>
      <c r="N104" s="17">
        <v>232000</v>
      </c>
      <c r="O104" s="29"/>
      <c r="P104" s="17">
        <v>0</v>
      </c>
      <c r="Q104" s="18">
        <v>22935</v>
      </c>
      <c r="R104" s="18"/>
      <c r="S104" s="18">
        <v>80241</v>
      </c>
      <c r="T104" s="18">
        <v>80241</v>
      </c>
      <c r="U104" s="18">
        <v>16291</v>
      </c>
      <c r="V104" s="18">
        <v>49164</v>
      </c>
      <c r="W104" s="18">
        <v>32873</v>
      </c>
      <c r="X104" s="18">
        <v>16291</v>
      </c>
      <c r="Y104" s="18">
        <v>0</v>
      </c>
      <c r="Z104" s="18">
        <v>50966</v>
      </c>
      <c r="AA104" s="18">
        <v>28031</v>
      </c>
      <c r="AB104" s="18"/>
      <c r="AC104" s="18">
        <v>39226</v>
      </c>
      <c r="AD104" s="18">
        <v>0</v>
      </c>
      <c r="AE104" s="18">
        <v>80241</v>
      </c>
      <c r="AF104" s="19">
        <v>111</v>
      </c>
      <c r="AG104" s="19">
        <v>91</v>
      </c>
      <c r="AH104" s="18">
        <v>595</v>
      </c>
      <c r="AI104" s="18">
        <v>101</v>
      </c>
      <c r="AJ104" s="18">
        <v>787</v>
      </c>
      <c r="AK104" s="18">
        <v>87357</v>
      </c>
      <c r="AM104">
        <v>649</v>
      </c>
    </row>
    <row r="105" spans="1:39" x14ac:dyDescent="0.3">
      <c r="A105">
        <v>53</v>
      </c>
      <c r="B105" t="s">
        <v>148</v>
      </c>
      <c r="C105">
        <v>599</v>
      </c>
      <c r="D105" t="s">
        <v>248</v>
      </c>
      <c r="F105" s="15">
        <v>835</v>
      </c>
      <c r="G105" s="15">
        <v>119</v>
      </c>
      <c r="I105" s="16">
        <v>167044</v>
      </c>
      <c r="J105" s="17">
        <v>1184144</v>
      </c>
      <c r="K105" s="17">
        <v>34814033</v>
      </c>
      <c r="L105" s="17">
        <v>209099</v>
      </c>
      <c r="M105" s="17">
        <v>1372528</v>
      </c>
      <c r="N105" s="17">
        <v>232000</v>
      </c>
      <c r="O105" s="29"/>
      <c r="P105" s="17">
        <v>0</v>
      </c>
      <c r="Q105" s="18">
        <v>22935</v>
      </c>
      <c r="R105" s="18"/>
      <c r="S105" s="18">
        <v>80241</v>
      </c>
      <c r="T105" s="18">
        <v>80241</v>
      </c>
      <c r="U105" s="18">
        <v>16291</v>
      </c>
      <c r="V105" s="18">
        <v>49164</v>
      </c>
      <c r="W105" s="18">
        <v>32873</v>
      </c>
      <c r="X105" s="18">
        <v>16291</v>
      </c>
      <c r="Y105" s="18">
        <v>0</v>
      </c>
      <c r="Z105" s="18">
        <v>50966</v>
      </c>
      <c r="AA105" s="18">
        <v>28031</v>
      </c>
      <c r="AB105" s="18"/>
      <c r="AC105" s="18">
        <v>39226</v>
      </c>
      <c r="AD105" s="18">
        <v>0</v>
      </c>
      <c r="AE105" s="18">
        <v>80241</v>
      </c>
      <c r="AF105" s="19">
        <v>111</v>
      </c>
      <c r="AG105" s="19">
        <v>91</v>
      </c>
      <c r="AH105" s="18">
        <v>595</v>
      </c>
      <c r="AI105" s="18">
        <v>101</v>
      </c>
      <c r="AJ105" s="18">
        <v>787</v>
      </c>
      <c r="AK105" s="18">
        <v>87357</v>
      </c>
      <c r="AM105">
        <v>650</v>
      </c>
    </row>
    <row r="106" spans="1:39" x14ac:dyDescent="0.3">
      <c r="A106">
        <v>54</v>
      </c>
      <c r="B106" t="s">
        <v>149</v>
      </c>
      <c r="C106">
        <v>683</v>
      </c>
      <c r="D106" t="s">
        <v>249</v>
      </c>
      <c r="F106" s="15">
        <v>676</v>
      </c>
      <c r="G106" s="15">
        <v>69</v>
      </c>
      <c r="I106" s="16">
        <v>101649</v>
      </c>
      <c r="J106" s="17">
        <v>1161949</v>
      </c>
      <c r="K106" s="18">
        <v>25893090</v>
      </c>
      <c r="L106" s="18">
        <v>163737</v>
      </c>
      <c r="M106" s="18">
        <v>1010045</v>
      </c>
      <c r="N106" s="18">
        <v>112000</v>
      </c>
      <c r="O106" s="17"/>
      <c r="P106" s="17">
        <v>0</v>
      </c>
      <c r="Q106" s="18">
        <f>Table2[[#This Row],[2023-24 BCTEA Extracurricular Carryover prior to repurposing (confimred amount)]]-(Table2[[#This Row],[2023-24 Carryover Extracurricular repurposed repurposed for to/from]]+Table2[[#This Row],[2023-24 Carryover Extracurricular repurposed repurposed for Extracurricular]])</f>
        <v>11848</v>
      </c>
      <c r="R106" s="18"/>
      <c r="S106" s="18">
        <v>104972</v>
      </c>
      <c r="T106" s="18">
        <f>Table2[[#This Row],[2025-26 BCTEA Approved]]-Table2[[#This Row],[2023-24 BCTEA To/from Carryover]]</f>
        <v>104972</v>
      </c>
      <c r="U106" s="18">
        <v>11889</v>
      </c>
      <c r="V106" s="18">
        <v>101623</v>
      </c>
      <c r="W106" s="18">
        <f>Table2[[#This Row],[2024-25 CDS Payment]]-X106</f>
        <v>89734</v>
      </c>
      <c r="X106" s="18">
        <f>Table2[[#This Row],[2024-25 EX Allocation]]-Table2[[#This Row],[2023-24 Carryover Extracurricular repurposed repurposed for Extracurricular]]</f>
        <v>11889</v>
      </c>
      <c r="Y106" s="18">
        <f>SUM(Table2[[#This Row],[Part of 2024-25 CDS Payment that is To/From]:[Part of 2024-25 CDS Payment that is Extracurricular]])-Table2[[#This Row],[2024-25 CDS Payment]]</f>
        <v>0</v>
      </c>
      <c r="Z106" s="18">
        <v>11848</v>
      </c>
      <c r="AA106" s="18">
        <v>0</v>
      </c>
      <c r="AB106" s="18"/>
      <c r="AC106"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23737</v>
      </c>
      <c r="AD106" s="18">
        <v>0</v>
      </c>
      <c r="AE106" s="18">
        <f>ROUND(IF(Table2[[#This Row],[2025-26 BCTEA Approved]]-Table2[[#This Row],[2023-24 BCTEA To/from Carryover]]-Table2[[#This Row],[ex Repurposed to TO/FROM - FOR REF. DNU]]&gt;0,Table2[[#This Row],[2025-26 BCTEA Approved]]-Table2[[#This Row],[2023-24 BCTEA To/from Carryover]]-Table2[[#This Row],[ex Repurposed to TO/FROM - FOR REF. DNU]], "$0"),0)</f>
        <v>104972</v>
      </c>
      <c r="AF106" s="19">
        <v>81</v>
      </c>
      <c r="AG106" s="19">
        <v>90</v>
      </c>
      <c r="AH106" s="18">
        <v>553</v>
      </c>
      <c r="AI106" s="18">
        <v>61</v>
      </c>
      <c r="AJ106" s="18">
        <v>704</v>
      </c>
      <c r="AK106" s="18">
        <f>Table2[[#This Row],[2025-26 FN_SR]]*Table2[[#This Row],[Student Count as per 2022-23 Nominal Roll]]</f>
        <v>57024</v>
      </c>
      <c r="AM106">
        <v>651</v>
      </c>
    </row>
    <row r="107" spans="1:39" x14ac:dyDescent="0.3">
      <c r="A107">
        <v>54</v>
      </c>
      <c r="B107" t="s">
        <v>149</v>
      </c>
      <c r="C107">
        <v>607</v>
      </c>
      <c r="D107" t="s">
        <v>250</v>
      </c>
      <c r="F107" s="15">
        <v>676</v>
      </c>
      <c r="G107" s="15">
        <v>69</v>
      </c>
      <c r="I107" s="16">
        <v>101649</v>
      </c>
      <c r="J107" s="17">
        <v>1161949</v>
      </c>
      <c r="K107" s="17">
        <v>25893090</v>
      </c>
      <c r="L107" s="17">
        <v>163737</v>
      </c>
      <c r="M107" s="17">
        <v>1010045</v>
      </c>
      <c r="N107" s="17">
        <v>112000</v>
      </c>
      <c r="O107" s="29"/>
      <c r="P107" s="17">
        <v>0</v>
      </c>
      <c r="Q107" s="18">
        <v>11848</v>
      </c>
      <c r="R107" s="18"/>
      <c r="S107" s="18">
        <v>104972</v>
      </c>
      <c r="T107" s="18">
        <v>104972</v>
      </c>
      <c r="U107" s="18">
        <v>11889</v>
      </c>
      <c r="V107" s="18">
        <v>101623</v>
      </c>
      <c r="W107" s="18">
        <v>89734</v>
      </c>
      <c r="X107" s="18">
        <v>11889</v>
      </c>
      <c r="Y107" s="18">
        <v>0</v>
      </c>
      <c r="Z107" s="18">
        <v>11848</v>
      </c>
      <c r="AA107" s="18">
        <v>0</v>
      </c>
      <c r="AB107" s="18"/>
      <c r="AC107" s="18">
        <v>23737</v>
      </c>
      <c r="AD107" s="18">
        <v>0</v>
      </c>
      <c r="AE107" s="18">
        <v>104972</v>
      </c>
      <c r="AF107" s="19">
        <v>81</v>
      </c>
      <c r="AG107" s="19">
        <v>90</v>
      </c>
      <c r="AH107" s="18">
        <v>553</v>
      </c>
      <c r="AI107" s="18">
        <v>61</v>
      </c>
      <c r="AJ107" s="18">
        <v>704</v>
      </c>
      <c r="AK107" s="18">
        <v>57024</v>
      </c>
      <c r="AM107">
        <v>652</v>
      </c>
    </row>
    <row r="108" spans="1:39" x14ac:dyDescent="0.3">
      <c r="A108">
        <v>54</v>
      </c>
      <c r="B108" t="s">
        <v>149</v>
      </c>
      <c r="C108">
        <v>608</v>
      </c>
      <c r="D108" t="s">
        <v>251</v>
      </c>
      <c r="F108" s="15">
        <v>676</v>
      </c>
      <c r="G108" s="15">
        <v>69</v>
      </c>
      <c r="I108" s="16">
        <v>101649</v>
      </c>
      <c r="J108" s="17">
        <v>1161949</v>
      </c>
      <c r="K108" s="17">
        <v>25893090</v>
      </c>
      <c r="L108" s="17">
        <v>163737</v>
      </c>
      <c r="M108" s="17">
        <v>1010045</v>
      </c>
      <c r="N108" s="17">
        <v>112000</v>
      </c>
      <c r="O108" s="29"/>
      <c r="P108" s="17">
        <v>0</v>
      </c>
      <c r="Q108" s="18">
        <v>11848</v>
      </c>
      <c r="R108" s="18"/>
      <c r="S108" s="18">
        <v>104972</v>
      </c>
      <c r="T108" s="18">
        <v>104972</v>
      </c>
      <c r="U108" s="18">
        <v>11889</v>
      </c>
      <c r="V108" s="18">
        <v>101623</v>
      </c>
      <c r="W108" s="18">
        <v>89734</v>
      </c>
      <c r="X108" s="18">
        <v>11889</v>
      </c>
      <c r="Y108" s="18">
        <v>0</v>
      </c>
      <c r="Z108" s="18">
        <v>11848</v>
      </c>
      <c r="AA108" s="18">
        <v>0</v>
      </c>
      <c r="AB108" s="18"/>
      <c r="AC108" s="18">
        <v>23737</v>
      </c>
      <c r="AD108" s="18">
        <v>0</v>
      </c>
      <c r="AE108" s="18">
        <v>104972</v>
      </c>
      <c r="AF108" s="19">
        <v>81</v>
      </c>
      <c r="AG108" s="19">
        <v>90</v>
      </c>
      <c r="AH108" s="18">
        <v>553</v>
      </c>
      <c r="AI108" s="18">
        <v>61</v>
      </c>
      <c r="AJ108" s="18">
        <v>704</v>
      </c>
      <c r="AK108" s="18">
        <v>57024</v>
      </c>
      <c r="AM108">
        <v>653</v>
      </c>
    </row>
    <row r="109" spans="1:39" x14ac:dyDescent="0.3">
      <c r="A109">
        <v>54</v>
      </c>
      <c r="B109" t="s">
        <v>149</v>
      </c>
      <c r="C109">
        <v>682</v>
      </c>
      <c r="D109" t="s">
        <v>252</v>
      </c>
      <c r="F109" s="15">
        <v>676</v>
      </c>
      <c r="G109" s="15">
        <v>69</v>
      </c>
      <c r="I109" s="16">
        <v>101649</v>
      </c>
      <c r="J109" s="17">
        <v>1161949</v>
      </c>
      <c r="K109" s="17">
        <v>25893090</v>
      </c>
      <c r="L109" s="17">
        <v>163737</v>
      </c>
      <c r="M109" s="17">
        <v>1010045</v>
      </c>
      <c r="N109" s="17">
        <v>112000</v>
      </c>
      <c r="O109" s="29"/>
      <c r="P109" s="17">
        <v>0</v>
      </c>
      <c r="Q109" s="18">
        <v>11848</v>
      </c>
      <c r="R109" s="18"/>
      <c r="S109" s="18">
        <v>104972</v>
      </c>
      <c r="T109" s="18">
        <v>104972</v>
      </c>
      <c r="U109" s="18">
        <v>11889</v>
      </c>
      <c r="V109" s="18">
        <v>101623</v>
      </c>
      <c r="W109" s="18">
        <v>89734</v>
      </c>
      <c r="X109" s="18">
        <v>11889</v>
      </c>
      <c r="Y109" s="18">
        <v>0</v>
      </c>
      <c r="Z109" s="18">
        <v>11848</v>
      </c>
      <c r="AA109" s="18">
        <v>0</v>
      </c>
      <c r="AB109" s="18"/>
      <c r="AC109" s="18">
        <v>23737</v>
      </c>
      <c r="AD109" s="18">
        <v>0</v>
      </c>
      <c r="AE109" s="18">
        <v>104972</v>
      </c>
      <c r="AF109" s="19">
        <v>81</v>
      </c>
      <c r="AG109" s="19">
        <v>90</v>
      </c>
      <c r="AH109" s="18">
        <v>553</v>
      </c>
      <c r="AI109" s="18">
        <v>61</v>
      </c>
      <c r="AJ109" s="18">
        <v>704</v>
      </c>
      <c r="AK109" s="18">
        <v>57024</v>
      </c>
      <c r="AM109">
        <v>654</v>
      </c>
    </row>
    <row r="110" spans="1:39" x14ac:dyDescent="0.3">
      <c r="A110">
        <v>54</v>
      </c>
      <c r="B110" t="s">
        <v>149</v>
      </c>
      <c r="C110">
        <v>530</v>
      </c>
      <c r="D110" t="s">
        <v>253</v>
      </c>
      <c r="F110" s="15">
        <v>676</v>
      </c>
      <c r="G110" s="15">
        <v>69</v>
      </c>
      <c r="I110" s="16">
        <v>101649</v>
      </c>
      <c r="J110" s="17">
        <v>1161949</v>
      </c>
      <c r="K110" s="17">
        <v>25893090</v>
      </c>
      <c r="L110" s="17">
        <v>163737</v>
      </c>
      <c r="M110" s="17">
        <v>1010045</v>
      </c>
      <c r="N110" s="17">
        <v>112000</v>
      </c>
      <c r="O110" s="29"/>
      <c r="P110" s="17">
        <v>0</v>
      </c>
      <c r="Q110" s="18">
        <v>11848</v>
      </c>
      <c r="R110" s="18"/>
      <c r="S110" s="18">
        <v>104972</v>
      </c>
      <c r="T110" s="18">
        <v>104972</v>
      </c>
      <c r="U110" s="18">
        <v>11889</v>
      </c>
      <c r="V110" s="18">
        <v>101623</v>
      </c>
      <c r="W110" s="18">
        <v>89734</v>
      </c>
      <c r="X110" s="18">
        <v>11889</v>
      </c>
      <c r="Y110" s="18">
        <v>0</v>
      </c>
      <c r="Z110" s="18">
        <v>11848</v>
      </c>
      <c r="AA110" s="18">
        <v>0</v>
      </c>
      <c r="AB110" s="18"/>
      <c r="AC110" s="18">
        <v>23737</v>
      </c>
      <c r="AD110" s="18">
        <v>0</v>
      </c>
      <c r="AE110" s="18">
        <v>104972</v>
      </c>
      <c r="AF110" s="19">
        <v>81</v>
      </c>
      <c r="AG110" s="19">
        <v>90</v>
      </c>
      <c r="AH110" s="18">
        <v>553</v>
      </c>
      <c r="AI110" s="18">
        <v>61</v>
      </c>
      <c r="AJ110" s="18">
        <v>704</v>
      </c>
      <c r="AK110" s="18">
        <v>57024</v>
      </c>
      <c r="AM110">
        <v>655</v>
      </c>
    </row>
    <row r="111" spans="1:39" x14ac:dyDescent="0.3">
      <c r="A111">
        <v>54</v>
      </c>
      <c r="B111" t="s">
        <v>149</v>
      </c>
      <c r="C111">
        <v>722</v>
      </c>
      <c r="D111" t="s">
        <v>194</v>
      </c>
      <c r="F111" s="15">
        <v>676</v>
      </c>
      <c r="G111" s="15">
        <v>69</v>
      </c>
      <c r="I111" s="16">
        <v>101649</v>
      </c>
      <c r="J111" s="17">
        <v>1161949</v>
      </c>
      <c r="K111" s="17">
        <v>25893090</v>
      </c>
      <c r="L111" s="17">
        <v>163737</v>
      </c>
      <c r="M111" s="17">
        <v>1010045</v>
      </c>
      <c r="N111" s="17">
        <v>112000</v>
      </c>
      <c r="O111" s="29"/>
      <c r="P111" s="17">
        <v>0</v>
      </c>
      <c r="Q111" s="18">
        <v>11848</v>
      </c>
      <c r="R111" s="18"/>
      <c r="S111" s="18">
        <v>104972</v>
      </c>
      <c r="T111" s="18">
        <v>104972</v>
      </c>
      <c r="U111" s="18">
        <v>11889</v>
      </c>
      <c r="V111" s="18">
        <v>101623</v>
      </c>
      <c r="W111" s="18">
        <v>89734</v>
      </c>
      <c r="X111" s="18">
        <v>11889</v>
      </c>
      <c r="Y111" s="18">
        <v>0</v>
      </c>
      <c r="Z111" s="18">
        <v>11848</v>
      </c>
      <c r="AA111" s="18">
        <v>0</v>
      </c>
      <c r="AB111" s="18"/>
      <c r="AC111" s="18">
        <v>23737</v>
      </c>
      <c r="AD111" s="18">
        <v>0</v>
      </c>
      <c r="AE111" s="18">
        <v>104972</v>
      </c>
      <c r="AF111" s="19">
        <v>81</v>
      </c>
      <c r="AG111" s="19">
        <v>90</v>
      </c>
      <c r="AH111" s="18">
        <v>553</v>
      </c>
      <c r="AI111" s="18">
        <v>61</v>
      </c>
      <c r="AJ111" s="18">
        <v>704</v>
      </c>
      <c r="AK111" s="18">
        <v>57024</v>
      </c>
      <c r="AM111">
        <v>656</v>
      </c>
    </row>
    <row r="112" spans="1:39" x14ac:dyDescent="0.3">
      <c r="A112">
        <v>57</v>
      </c>
      <c r="B112" t="s">
        <v>150</v>
      </c>
      <c r="C112">
        <v>1116</v>
      </c>
      <c r="D112" t="s">
        <v>254</v>
      </c>
      <c r="F112" s="15">
        <v>3287</v>
      </c>
      <c r="G112" s="15">
        <v>52</v>
      </c>
      <c r="I112" s="16">
        <v>98000</v>
      </c>
      <c r="J112" s="17">
        <v>5208460</v>
      </c>
      <c r="K112" s="18">
        <v>174500861</v>
      </c>
      <c r="L112" s="18">
        <v>687663</v>
      </c>
      <c r="M112" s="18">
        <v>4268250</v>
      </c>
      <c r="N112" s="18">
        <v>1083000</v>
      </c>
      <c r="O112" s="17"/>
      <c r="P112" s="17">
        <v>53566</v>
      </c>
      <c r="Q112" s="18">
        <f>Table2[[#This Row],[2023-24 BCTEA Extracurricular Carryover prior to repurposing (confimred amount)]]-(Table2[[#This Row],[2023-24 Carryover Extracurricular repurposed repurposed for to/from]]+Table2[[#This Row],[2023-24 Carryover Extracurricular repurposed repurposed for Extracurricular]])</f>
        <v>13371</v>
      </c>
      <c r="R112" s="18"/>
      <c r="S112" s="18">
        <v>191438</v>
      </c>
      <c r="T112" s="18">
        <f>Table2[[#This Row],[2025-26 BCTEA Approved]]-Table2[[#This Row],[2023-24 BCTEA To/from Carryover]]</f>
        <v>137872</v>
      </c>
      <c r="U112" s="18">
        <v>9688</v>
      </c>
      <c r="V112" s="18">
        <v>151721</v>
      </c>
      <c r="W112" s="18">
        <f>Table2[[#This Row],[2024-25 CDS Payment]]-X112</f>
        <v>142033</v>
      </c>
      <c r="X112" s="18">
        <f>Table2[[#This Row],[2024-25 EX Allocation]]-Table2[[#This Row],[2023-24 Carryover Extracurricular repurposed repurposed for Extracurricular]]</f>
        <v>9688</v>
      </c>
      <c r="Y112" s="18">
        <f>SUM(Table2[[#This Row],[Part of 2024-25 CDS Payment that is To/From]:[Part of 2024-25 CDS Payment that is Extracurricular]])-Table2[[#This Row],[2024-25 CDS Payment]]</f>
        <v>0</v>
      </c>
      <c r="Z112" s="18">
        <v>38203</v>
      </c>
      <c r="AA112" s="18">
        <v>24832</v>
      </c>
      <c r="AB112" s="18"/>
      <c r="AC112"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23059</v>
      </c>
      <c r="AD112" s="18">
        <v>0</v>
      </c>
      <c r="AE112" s="18">
        <f>ROUND(IF(Table2[[#This Row],[2025-26 BCTEA Approved]]-Table2[[#This Row],[2023-24 BCTEA To/from Carryover]]-Table2[[#This Row],[ex Repurposed to TO/FROM - FOR REF. DNU]]&gt;0,Table2[[#This Row],[2025-26 BCTEA Approved]]-Table2[[#This Row],[2023-24 BCTEA To/from Carryover]]-Table2[[#This Row],[ex Repurposed to TO/FROM - FOR REF. DNU]], "$0"),0)</f>
        <v>137872</v>
      </c>
      <c r="AF112" s="19">
        <v>66</v>
      </c>
      <c r="AG112" s="19">
        <v>53</v>
      </c>
      <c r="AH112" s="18">
        <v>329</v>
      </c>
      <c r="AI112" s="18">
        <v>83</v>
      </c>
      <c r="AJ112" s="18">
        <v>465</v>
      </c>
      <c r="AK112" s="18">
        <f>Table2[[#This Row],[2025-26 FN_SR]]*Table2[[#This Row],[Student Count as per 2022-23 Nominal Roll]]</f>
        <v>30690</v>
      </c>
      <c r="AM112">
        <v>657</v>
      </c>
    </row>
    <row r="113" spans="1:39" x14ac:dyDescent="0.3">
      <c r="A113">
        <v>57</v>
      </c>
      <c r="B113" t="s">
        <v>150</v>
      </c>
      <c r="C113">
        <v>561</v>
      </c>
      <c r="D113" t="s">
        <v>255</v>
      </c>
      <c r="F113" s="15">
        <v>3287</v>
      </c>
      <c r="G113" s="15">
        <v>52</v>
      </c>
      <c r="I113" s="16">
        <v>98000</v>
      </c>
      <c r="J113" s="17">
        <v>5208460</v>
      </c>
      <c r="K113" s="17">
        <v>174500861</v>
      </c>
      <c r="L113" s="17">
        <v>687663</v>
      </c>
      <c r="M113" s="17">
        <v>4268250</v>
      </c>
      <c r="N113" s="17">
        <v>1083000</v>
      </c>
      <c r="O113" s="29"/>
      <c r="P113" s="17">
        <v>53566</v>
      </c>
      <c r="Q113" s="18">
        <v>13371</v>
      </c>
      <c r="R113" s="18"/>
      <c r="S113" s="18">
        <v>191438</v>
      </c>
      <c r="T113" s="18">
        <v>137872</v>
      </c>
      <c r="U113" s="18">
        <v>9688</v>
      </c>
      <c r="V113" s="18">
        <v>151721</v>
      </c>
      <c r="W113" s="18">
        <v>142033</v>
      </c>
      <c r="X113" s="18">
        <v>9688</v>
      </c>
      <c r="Y113" s="18">
        <v>0</v>
      </c>
      <c r="Z113" s="18">
        <v>38203</v>
      </c>
      <c r="AA113" s="18">
        <v>24832</v>
      </c>
      <c r="AB113" s="18"/>
      <c r="AC113" s="18">
        <v>23059</v>
      </c>
      <c r="AD113" s="18">
        <v>0</v>
      </c>
      <c r="AE113" s="18">
        <v>137872</v>
      </c>
      <c r="AF113" s="19">
        <v>66</v>
      </c>
      <c r="AG113" s="19">
        <v>53</v>
      </c>
      <c r="AH113" s="18">
        <v>329</v>
      </c>
      <c r="AI113" s="18">
        <v>83</v>
      </c>
      <c r="AJ113" s="18">
        <v>465</v>
      </c>
      <c r="AK113" s="18">
        <v>30690</v>
      </c>
      <c r="AM113">
        <v>658</v>
      </c>
    </row>
    <row r="114" spans="1:39" x14ac:dyDescent="0.3">
      <c r="A114">
        <v>57</v>
      </c>
      <c r="B114" t="s">
        <v>150</v>
      </c>
      <c r="C114">
        <v>611</v>
      </c>
      <c r="D114" t="s">
        <v>256</v>
      </c>
      <c r="F114" s="15">
        <v>3287</v>
      </c>
      <c r="G114" s="15">
        <v>52</v>
      </c>
      <c r="I114" s="16">
        <v>98000</v>
      </c>
      <c r="J114" s="17">
        <v>5208460</v>
      </c>
      <c r="K114" s="17">
        <v>174500861</v>
      </c>
      <c r="L114" s="17">
        <v>687663</v>
      </c>
      <c r="M114" s="17">
        <v>4268250</v>
      </c>
      <c r="N114" s="17">
        <v>1083000</v>
      </c>
      <c r="O114" s="29"/>
      <c r="P114" s="17">
        <v>53566</v>
      </c>
      <c r="Q114" s="18">
        <v>13371</v>
      </c>
      <c r="R114" s="18"/>
      <c r="S114" s="18">
        <v>191438</v>
      </c>
      <c r="T114" s="18">
        <v>137872</v>
      </c>
      <c r="U114" s="18">
        <v>9688</v>
      </c>
      <c r="V114" s="18">
        <v>151721</v>
      </c>
      <c r="W114" s="18">
        <v>142033</v>
      </c>
      <c r="X114" s="18">
        <v>9688</v>
      </c>
      <c r="Y114" s="18">
        <v>0</v>
      </c>
      <c r="Z114" s="18">
        <v>38203</v>
      </c>
      <c r="AA114" s="18">
        <v>24832</v>
      </c>
      <c r="AB114" s="18"/>
      <c r="AC114" s="18">
        <v>23059</v>
      </c>
      <c r="AD114" s="18">
        <v>0</v>
      </c>
      <c r="AE114" s="18">
        <v>137872</v>
      </c>
      <c r="AF114" s="19">
        <v>66</v>
      </c>
      <c r="AG114" s="19">
        <v>53</v>
      </c>
      <c r="AH114" s="18">
        <v>329</v>
      </c>
      <c r="AI114" s="18">
        <v>83</v>
      </c>
      <c r="AJ114" s="18">
        <v>465</v>
      </c>
      <c r="AK114" s="18">
        <v>30690</v>
      </c>
      <c r="AM114">
        <v>660</v>
      </c>
    </row>
    <row r="115" spans="1:39" x14ac:dyDescent="0.3">
      <c r="A115">
        <v>57</v>
      </c>
      <c r="B115" t="s">
        <v>150</v>
      </c>
      <c r="C115">
        <v>618</v>
      </c>
      <c r="D115" t="s">
        <v>257</v>
      </c>
      <c r="F115" s="15">
        <v>3287</v>
      </c>
      <c r="G115" s="15">
        <v>52</v>
      </c>
      <c r="I115" s="16">
        <v>98000</v>
      </c>
      <c r="J115" s="17">
        <v>5208460</v>
      </c>
      <c r="K115" s="17">
        <v>174500861</v>
      </c>
      <c r="L115" s="17">
        <v>687663</v>
      </c>
      <c r="M115" s="17">
        <v>4268250</v>
      </c>
      <c r="N115" s="17">
        <v>1083000</v>
      </c>
      <c r="O115" s="29"/>
      <c r="P115" s="17">
        <v>53566</v>
      </c>
      <c r="Q115" s="18">
        <v>13371</v>
      </c>
      <c r="R115" s="18"/>
      <c r="S115" s="18">
        <v>191438</v>
      </c>
      <c r="T115" s="18">
        <v>137872</v>
      </c>
      <c r="U115" s="18">
        <v>9688</v>
      </c>
      <c r="V115" s="18">
        <v>151721</v>
      </c>
      <c r="W115" s="18">
        <v>142033</v>
      </c>
      <c r="X115" s="18">
        <v>9688</v>
      </c>
      <c r="Y115" s="18">
        <v>0</v>
      </c>
      <c r="Z115" s="18">
        <v>38203</v>
      </c>
      <c r="AA115" s="18">
        <v>24832</v>
      </c>
      <c r="AB115" s="18"/>
      <c r="AC115" s="18">
        <v>23059</v>
      </c>
      <c r="AD115" s="18">
        <v>0</v>
      </c>
      <c r="AE115" s="18">
        <v>137872</v>
      </c>
      <c r="AF115" s="19">
        <v>66</v>
      </c>
      <c r="AG115" s="19">
        <v>53</v>
      </c>
      <c r="AH115" s="18">
        <v>329</v>
      </c>
      <c r="AI115" s="18">
        <v>83</v>
      </c>
      <c r="AJ115" s="18">
        <v>465</v>
      </c>
      <c r="AK115" s="18">
        <v>30690</v>
      </c>
      <c r="AM115">
        <v>663</v>
      </c>
    </row>
    <row r="116" spans="1:39" x14ac:dyDescent="0.3">
      <c r="A116">
        <v>57</v>
      </c>
      <c r="B116" t="s">
        <v>150</v>
      </c>
      <c r="C116">
        <v>608</v>
      </c>
      <c r="D116" t="s">
        <v>187</v>
      </c>
      <c r="F116" s="15">
        <v>3287</v>
      </c>
      <c r="G116" s="15">
        <v>52</v>
      </c>
      <c r="I116" s="16">
        <v>98000</v>
      </c>
      <c r="J116" s="17">
        <v>5208460</v>
      </c>
      <c r="K116" s="17">
        <v>174500861</v>
      </c>
      <c r="L116" s="17">
        <v>687663</v>
      </c>
      <c r="M116" s="17">
        <v>4268250</v>
      </c>
      <c r="N116" s="17">
        <v>1083000</v>
      </c>
      <c r="O116" s="29"/>
      <c r="P116" s="17">
        <v>53566</v>
      </c>
      <c r="Q116" s="18">
        <v>13371</v>
      </c>
      <c r="R116" s="18"/>
      <c r="S116" s="18">
        <v>191438</v>
      </c>
      <c r="T116" s="18">
        <v>137872</v>
      </c>
      <c r="U116" s="18">
        <v>9688</v>
      </c>
      <c r="V116" s="18">
        <v>151721</v>
      </c>
      <c r="W116" s="18">
        <v>142033</v>
      </c>
      <c r="X116" s="18">
        <v>9688</v>
      </c>
      <c r="Y116" s="18">
        <v>0</v>
      </c>
      <c r="Z116" s="18">
        <v>38203</v>
      </c>
      <c r="AA116" s="18">
        <v>24832</v>
      </c>
      <c r="AB116" s="18"/>
      <c r="AC116" s="18">
        <v>23059</v>
      </c>
      <c r="AD116" s="18">
        <v>0</v>
      </c>
      <c r="AE116" s="18">
        <v>137872</v>
      </c>
      <c r="AF116" s="19">
        <v>66</v>
      </c>
      <c r="AG116" s="19">
        <v>53</v>
      </c>
      <c r="AH116" s="18">
        <v>329</v>
      </c>
      <c r="AI116" s="18">
        <v>83</v>
      </c>
      <c r="AJ116" s="18">
        <v>465</v>
      </c>
      <c r="AK116" s="18">
        <v>30690</v>
      </c>
      <c r="AM116">
        <v>664</v>
      </c>
    </row>
    <row r="117" spans="1:39" x14ac:dyDescent="0.3">
      <c r="A117">
        <v>57</v>
      </c>
      <c r="B117" t="s">
        <v>150</v>
      </c>
      <c r="C117">
        <v>712</v>
      </c>
      <c r="D117" t="s">
        <v>185</v>
      </c>
      <c r="F117" s="15">
        <v>3287</v>
      </c>
      <c r="G117" s="15">
        <v>52</v>
      </c>
      <c r="I117" s="16">
        <v>98000</v>
      </c>
      <c r="J117" s="17">
        <v>5208460</v>
      </c>
      <c r="K117" s="17">
        <v>174500861</v>
      </c>
      <c r="L117" s="17">
        <v>687663</v>
      </c>
      <c r="M117" s="17">
        <v>4268250</v>
      </c>
      <c r="N117" s="17">
        <v>1083000</v>
      </c>
      <c r="O117" s="29"/>
      <c r="P117" s="17">
        <v>53566</v>
      </c>
      <c r="Q117" s="18">
        <v>13371</v>
      </c>
      <c r="R117" s="18"/>
      <c r="S117" s="18">
        <v>191438</v>
      </c>
      <c r="T117" s="18">
        <v>137872</v>
      </c>
      <c r="U117" s="18">
        <v>9688</v>
      </c>
      <c r="V117" s="18">
        <v>151721</v>
      </c>
      <c r="W117" s="18">
        <v>142033</v>
      </c>
      <c r="X117" s="18">
        <v>9688</v>
      </c>
      <c r="Y117" s="18">
        <v>0</v>
      </c>
      <c r="Z117" s="18">
        <v>38203</v>
      </c>
      <c r="AA117" s="18">
        <v>24832</v>
      </c>
      <c r="AB117" s="18"/>
      <c r="AC117" s="18">
        <v>23059</v>
      </c>
      <c r="AD117" s="18">
        <v>0</v>
      </c>
      <c r="AE117" s="18">
        <v>137872</v>
      </c>
      <c r="AF117" s="19">
        <v>66</v>
      </c>
      <c r="AG117" s="19">
        <v>53</v>
      </c>
      <c r="AH117" s="18">
        <v>329</v>
      </c>
      <c r="AI117" s="18">
        <v>83</v>
      </c>
      <c r="AJ117" s="18">
        <v>465</v>
      </c>
      <c r="AK117" s="18">
        <v>30690</v>
      </c>
      <c r="AM117">
        <v>665</v>
      </c>
    </row>
    <row r="118" spans="1:39" x14ac:dyDescent="0.3">
      <c r="A118">
        <v>57</v>
      </c>
      <c r="B118" t="s">
        <v>150</v>
      </c>
      <c r="C118">
        <v>722</v>
      </c>
      <c r="D118" t="s">
        <v>194</v>
      </c>
      <c r="F118" s="15">
        <v>3287</v>
      </c>
      <c r="G118" s="15">
        <v>52</v>
      </c>
      <c r="I118" s="16">
        <v>98000</v>
      </c>
      <c r="J118" s="17">
        <v>5208460</v>
      </c>
      <c r="K118" s="17">
        <v>174500861</v>
      </c>
      <c r="L118" s="17">
        <v>687663</v>
      </c>
      <c r="M118" s="17">
        <v>4268250</v>
      </c>
      <c r="N118" s="17">
        <v>1083000</v>
      </c>
      <c r="O118" s="29"/>
      <c r="P118" s="17">
        <v>53566</v>
      </c>
      <c r="Q118" s="18">
        <v>13371</v>
      </c>
      <c r="R118" s="18"/>
      <c r="S118" s="18">
        <v>191438</v>
      </c>
      <c r="T118" s="18">
        <v>137872</v>
      </c>
      <c r="U118" s="18">
        <v>9688</v>
      </c>
      <c r="V118" s="18">
        <v>151721</v>
      </c>
      <c r="W118" s="18">
        <v>142033</v>
      </c>
      <c r="X118" s="18">
        <v>9688</v>
      </c>
      <c r="Y118" s="18">
        <v>0</v>
      </c>
      <c r="Z118" s="18">
        <v>38203</v>
      </c>
      <c r="AA118" s="18">
        <v>24832</v>
      </c>
      <c r="AB118" s="18"/>
      <c r="AC118" s="18">
        <v>23059</v>
      </c>
      <c r="AD118" s="18">
        <v>0</v>
      </c>
      <c r="AE118" s="18">
        <v>137872</v>
      </c>
      <c r="AF118" s="19">
        <v>66</v>
      </c>
      <c r="AG118" s="19">
        <v>53</v>
      </c>
      <c r="AH118" s="18">
        <v>329</v>
      </c>
      <c r="AI118" s="18">
        <v>83</v>
      </c>
      <c r="AJ118" s="18">
        <v>465</v>
      </c>
      <c r="AK118" s="18">
        <v>30690</v>
      </c>
      <c r="AM118">
        <v>666</v>
      </c>
    </row>
    <row r="119" spans="1:39" x14ac:dyDescent="0.3">
      <c r="A119">
        <v>57</v>
      </c>
      <c r="B119" t="s">
        <v>150</v>
      </c>
      <c r="C119">
        <v>617</v>
      </c>
      <c r="D119" t="s">
        <v>258</v>
      </c>
      <c r="F119" s="15">
        <v>3287</v>
      </c>
      <c r="G119" s="15">
        <v>52</v>
      </c>
      <c r="I119" s="16">
        <v>98000</v>
      </c>
      <c r="J119" s="17">
        <v>5208460</v>
      </c>
      <c r="K119" s="17">
        <v>174500861</v>
      </c>
      <c r="L119" s="17">
        <v>687663</v>
      </c>
      <c r="M119" s="17">
        <v>4268250</v>
      </c>
      <c r="N119" s="17">
        <v>1083000</v>
      </c>
      <c r="O119" s="29"/>
      <c r="P119" s="17">
        <v>53566</v>
      </c>
      <c r="Q119" s="18">
        <v>13371</v>
      </c>
      <c r="R119" s="18"/>
      <c r="S119" s="18">
        <v>191438</v>
      </c>
      <c r="T119" s="18">
        <v>137872</v>
      </c>
      <c r="U119" s="18">
        <v>9688</v>
      </c>
      <c r="V119" s="18">
        <v>151721</v>
      </c>
      <c r="W119" s="18">
        <v>142033</v>
      </c>
      <c r="X119" s="18">
        <v>9688</v>
      </c>
      <c r="Y119" s="18">
        <v>0</v>
      </c>
      <c r="Z119" s="18">
        <v>38203</v>
      </c>
      <c r="AA119" s="18">
        <v>24832</v>
      </c>
      <c r="AB119" s="18"/>
      <c r="AC119" s="18">
        <v>23059</v>
      </c>
      <c r="AD119" s="18">
        <v>0</v>
      </c>
      <c r="AE119" s="18">
        <v>137872</v>
      </c>
      <c r="AF119" s="19">
        <v>66</v>
      </c>
      <c r="AG119" s="19">
        <v>53</v>
      </c>
      <c r="AH119" s="18">
        <v>329</v>
      </c>
      <c r="AI119" s="18">
        <v>83</v>
      </c>
      <c r="AJ119" s="18">
        <v>465</v>
      </c>
      <c r="AK119" s="18">
        <v>30690</v>
      </c>
      <c r="AM119">
        <v>669</v>
      </c>
    </row>
    <row r="120" spans="1:39" x14ac:dyDescent="0.3">
      <c r="A120">
        <v>57</v>
      </c>
      <c r="B120" t="s">
        <v>150</v>
      </c>
      <c r="C120">
        <v>728</v>
      </c>
      <c r="D120" t="s">
        <v>259</v>
      </c>
      <c r="F120" s="15">
        <v>3287</v>
      </c>
      <c r="G120" s="15">
        <v>52</v>
      </c>
      <c r="I120" s="16">
        <v>98000</v>
      </c>
      <c r="J120" s="17">
        <v>5208460</v>
      </c>
      <c r="K120" s="17">
        <v>174500861</v>
      </c>
      <c r="L120" s="17">
        <v>687663</v>
      </c>
      <c r="M120" s="17">
        <v>4268250</v>
      </c>
      <c r="N120" s="17">
        <v>1083000</v>
      </c>
      <c r="O120" s="29"/>
      <c r="P120" s="17">
        <v>53566</v>
      </c>
      <c r="Q120" s="18">
        <v>13371</v>
      </c>
      <c r="R120" s="18"/>
      <c r="S120" s="18">
        <v>191438</v>
      </c>
      <c r="T120" s="18">
        <v>137872</v>
      </c>
      <c r="U120" s="18">
        <v>9688</v>
      </c>
      <c r="V120" s="18">
        <v>151721</v>
      </c>
      <c r="W120" s="18">
        <v>142033</v>
      </c>
      <c r="X120" s="18">
        <v>9688</v>
      </c>
      <c r="Y120" s="18">
        <v>0</v>
      </c>
      <c r="Z120" s="18">
        <v>38203</v>
      </c>
      <c r="AA120" s="18">
        <v>24832</v>
      </c>
      <c r="AB120" s="18"/>
      <c r="AC120" s="18">
        <v>23059</v>
      </c>
      <c r="AD120" s="18">
        <v>0</v>
      </c>
      <c r="AE120" s="18">
        <v>137872</v>
      </c>
      <c r="AF120" s="19">
        <v>66</v>
      </c>
      <c r="AG120" s="19">
        <v>53</v>
      </c>
      <c r="AH120" s="18">
        <v>329</v>
      </c>
      <c r="AI120" s="18">
        <v>83</v>
      </c>
      <c r="AJ120" s="18">
        <v>465</v>
      </c>
      <c r="AK120" s="18">
        <v>30690</v>
      </c>
      <c r="AM120">
        <v>670</v>
      </c>
    </row>
    <row r="121" spans="1:39" x14ac:dyDescent="0.3">
      <c r="A121">
        <v>57</v>
      </c>
      <c r="B121" t="s">
        <v>150</v>
      </c>
      <c r="C121">
        <v>720</v>
      </c>
      <c r="D121" t="s">
        <v>260</v>
      </c>
      <c r="F121" s="15">
        <v>3287</v>
      </c>
      <c r="G121" s="15">
        <v>52</v>
      </c>
      <c r="I121" s="16">
        <v>98000</v>
      </c>
      <c r="J121" s="17">
        <v>5208460</v>
      </c>
      <c r="K121" s="17">
        <v>174500861</v>
      </c>
      <c r="L121" s="17">
        <v>687663</v>
      </c>
      <c r="M121" s="17">
        <v>4268250</v>
      </c>
      <c r="N121" s="17">
        <v>1083000</v>
      </c>
      <c r="O121" s="29"/>
      <c r="P121" s="17">
        <v>53566</v>
      </c>
      <c r="Q121" s="18">
        <v>13371</v>
      </c>
      <c r="R121" s="18"/>
      <c r="S121" s="18">
        <v>191438</v>
      </c>
      <c r="T121" s="18">
        <v>137872</v>
      </c>
      <c r="U121" s="18">
        <v>9688</v>
      </c>
      <c r="V121" s="18">
        <v>151721</v>
      </c>
      <c r="W121" s="18">
        <v>142033</v>
      </c>
      <c r="X121" s="18">
        <v>9688</v>
      </c>
      <c r="Y121" s="18">
        <v>0</v>
      </c>
      <c r="Z121" s="18">
        <v>38203</v>
      </c>
      <c r="AA121" s="18">
        <v>24832</v>
      </c>
      <c r="AB121" s="18"/>
      <c r="AC121" s="18">
        <v>23059</v>
      </c>
      <c r="AD121" s="18">
        <v>0</v>
      </c>
      <c r="AE121" s="18">
        <v>137872</v>
      </c>
      <c r="AF121" s="19">
        <v>66</v>
      </c>
      <c r="AG121" s="19">
        <v>53</v>
      </c>
      <c r="AH121" s="18">
        <v>329</v>
      </c>
      <c r="AI121" s="18">
        <v>83</v>
      </c>
      <c r="AJ121" s="18">
        <v>465</v>
      </c>
      <c r="AK121" s="18">
        <v>30690</v>
      </c>
      <c r="AM121">
        <v>673</v>
      </c>
    </row>
    <row r="122" spans="1:39" x14ac:dyDescent="0.3">
      <c r="A122">
        <v>58</v>
      </c>
      <c r="B122" t="s">
        <v>151</v>
      </c>
      <c r="C122">
        <v>693</v>
      </c>
      <c r="D122" t="s">
        <v>261</v>
      </c>
      <c r="F122" s="15">
        <v>0</v>
      </c>
      <c r="G122" s="15">
        <v>0</v>
      </c>
      <c r="I122" s="16">
        <v>611301</v>
      </c>
      <c r="J122" s="17">
        <v>961058</v>
      </c>
      <c r="K122" s="18">
        <v>28470653</v>
      </c>
      <c r="L122" s="18">
        <v>170292</v>
      </c>
      <c r="M122" s="18">
        <v>845522</v>
      </c>
      <c r="N122" s="18">
        <v>140000</v>
      </c>
      <c r="O122" s="17"/>
      <c r="P122" s="17">
        <v>5140</v>
      </c>
      <c r="Q122" s="18">
        <f>Table2[[#This Row],[2023-24 BCTEA Extracurricular Carryover prior to repurposing (confimred amount)]]-(Table2[[#This Row],[2023-24 Carryover Extracurricular repurposed repurposed for to/from]]+Table2[[#This Row],[2023-24 Carryover Extracurricular repurposed repurposed for Extracurricular]])</f>
        <v>0</v>
      </c>
      <c r="R122" s="18"/>
      <c r="S122" s="18">
        <v>73936</v>
      </c>
      <c r="T122" s="18">
        <f>Table2[[#This Row],[2025-26 BCTEA Approved]]-Table2[[#This Row],[2023-24 BCTEA To/from Carryover]]</f>
        <v>68796</v>
      </c>
      <c r="U122" s="18">
        <v>30817</v>
      </c>
      <c r="V122" s="18">
        <v>30939</v>
      </c>
      <c r="W122" s="18">
        <f>Table2[[#This Row],[2024-25 CDS Payment]]-X122</f>
        <v>122</v>
      </c>
      <c r="X122" s="18">
        <f>Table2[[#This Row],[2024-25 EX Allocation]]-Table2[[#This Row],[2023-24 Carryover Extracurricular repurposed repurposed for Extracurricular]]</f>
        <v>30817</v>
      </c>
      <c r="Y122" s="18">
        <f>SUM(Table2[[#This Row],[Part of 2024-25 CDS Payment that is To/From]:[Part of 2024-25 CDS Payment that is Extracurricular]])-Table2[[#This Row],[2024-25 CDS Payment]]</f>
        <v>0</v>
      </c>
      <c r="Z122" s="18">
        <v>0</v>
      </c>
      <c r="AA122" s="18">
        <v>0</v>
      </c>
      <c r="AB122" s="18"/>
      <c r="AC122"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30817</v>
      </c>
      <c r="AD122" s="18">
        <v>0</v>
      </c>
      <c r="AE122" s="18">
        <f>ROUND(IF(Table2[[#This Row],[2025-26 BCTEA Approved]]-Table2[[#This Row],[2023-24 BCTEA To/from Carryover]]-Table2[[#This Row],[ex Repurposed to TO/FROM - FOR REF. DNU]]&gt;0,Table2[[#This Row],[2025-26 BCTEA Approved]]-Table2[[#This Row],[2023-24 BCTEA To/from Carryover]]-Table2[[#This Row],[ex Repurposed to TO/FROM - FOR REF. DNU]], "$0"),0)</f>
        <v>68796</v>
      </c>
      <c r="AF122" s="19">
        <v>210</v>
      </c>
      <c r="AG122" s="19">
        <v>80</v>
      </c>
      <c r="AH122" s="18">
        <v>396</v>
      </c>
      <c r="AI122" s="18">
        <v>66</v>
      </c>
      <c r="AJ122" s="18">
        <v>542</v>
      </c>
      <c r="AK122" s="18">
        <f>Table2[[#This Row],[2025-26 FN_SR]]*Table2[[#This Row],[Student Count as per 2022-23 Nominal Roll]]</f>
        <v>113820</v>
      </c>
      <c r="AM122">
        <v>674</v>
      </c>
    </row>
    <row r="123" spans="1:39" x14ac:dyDescent="0.3">
      <c r="A123">
        <v>58</v>
      </c>
      <c r="B123" t="s">
        <v>151</v>
      </c>
      <c r="C123">
        <v>694</v>
      </c>
      <c r="D123" t="s">
        <v>262</v>
      </c>
      <c r="F123" s="15">
        <v>0</v>
      </c>
      <c r="G123" s="15">
        <v>0</v>
      </c>
      <c r="I123" s="16">
        <v>611301</v>
      </c>
      <c r="J123" s="17">
        <v>961058</v>
      </c>
      <c r="K123" s="17">
        <v>28470653</v>
      </c>
      <c r="L123" s="17">
        <v>170292</v>
      </c>
      <c r="M123" s="17">
        <v>845522</v>
      </c>
      <c r="N123" s="17">
        <v>140000</v>
      </c>
      <c r="O123" s="29"/>
      <c r="P123" s="17">
        <v>5140</v>
      </c>
      <c r="Q123" s="18">
        <v>0</v>
      </c>
      <c r="R123" s="18"/>
      <c r="S123" s="18">
        <v>73936</v>
      </c>
      <c r="T123" s="18">
        <v>68796</v>
      </c>
      <c r="U123" s="18">
        <v>30817</v>
      </c>
      <c r="V123" s="18">
        <v>30939</v>
      </c>
      <c r="W123" s="18">
        <v>122</v>
      </c>
      <c r="X123" s="18">
        <v>30817</v>
      </c>
      <c r="Y123" s="18">
        <v>0</v>
      </c>
      <c r="Z123" s="18">
        <v>0</v>
      </c>
      <c r="AA123" s="18">
        <v>0</v>
      </c>
      <c r="AB123" s="18"/>
      <c r="AC123" s="18">
        <v>30817</v>
      </c>
      <c r="AD123" s="18">
        <v>0</v>
      </c>
      <c r="AE123" s="18">
        <v>68796</v>
      </c>
      <c r="AF123" s="19">
        <v>210</v>
      </c>
      <c r="AG123" s="19">
        <v>80</v>
      </c>
      <c r="AH123" s="18">
        <v>396</v>
      </c>
      <c r="AI123" s="18">
        <v>66</v>
      </c>
      <c r="AJ123" s="18">
        <v>542</v>
      </c>
      <c r="AK123" s="18">
        <v>113820</v>
      </c>
      <c r="AM123">
        <v>676</v>
      </c>
    </row>
    <row r="124" spans="1:39" x14ac:dyDescent="0.3">
      <c r="A124">
        <v>58</v>
      </c>
      <c r="B124" t="s">
        <v>151</v>
      </c>
      <c r="C124">
        <v>695</v>
      </c>
      <c r="D124" t="s">
        <v>263</v>
      </c>
      <c r="F124" s="15">
        <v>0</v>
      </c>
      <c r="G124" s="15">
        <v>0</v>
      </c>
      <c r="I124" s="16">
        <v>611301</v>
      </c>
      <c r="J124" s="17">
        <v>961058</v>
      </c>
      <c r="K124" s="17">
        <v>28470653</v>
      </c>
      <c r="L124" s="17">
        <v>170292</v>
      </c>
      <c r="M124" s="17">
        <v>845522</v>
      </c>
      <c r="N124" s="17">
        <v>140000</v>
      </c>
      <c r="O124" s="29"/>
      <c r="P124" s="17">
        <v>5140</v>
      </c>
      <c r="Q124" s="18">
        <v>0</v>
      </c>
      <c r="R124" s="18"/>
      <c r="S124" s="18">
        <v>73936</v>
      </c>
      <c r="T124" s="18">
        <v>68796</v>
      </c>
      <c r="U124" s="18">
        <v>30817</v>
      </c>
      <c r="V124" s="18">
        <v>30939</v>
      </c>
      <c r="W124" s="18">
        <v>122</v>
      </c>
      <c r="X124" s="18">
        <v>30817</v>
      </c>
      <c r="Y124" s="18">
        <v>0</v>
      </c>
      <c r="Z124" s="18">
        <v>0</v>
      </c>
      <c r="AA124" s="18">
        <v>0</v>
      </c>
      <c r="AB124" s="18"/>
      <c r="AC124" s="18">
        <v>30817</v>
      </c>
      <c r="AD124" s="18">
        <v>0</v>
      </c>
      <c r="AE124" s="18">
        <v>68796</v>
      </c>
      <c r="AF124" s="19">
        <v>210</v>
      </c>
      <c r="AG124" s="19">
        <v>80</v>
      </c>
      <c r="AH124" s="18">
        <v>396</v>
      </c>
      <c r="AI124" s="18">
        <v>66</v>
      </c>
      <c r="AJ124" s="18">
        <v>542</v>
      </c>
      <c r="AK124" s="18">
        <v>113820</v>
      </c>
      <c r="AM124">
        <v>680</v>
      </c>
    </row>
    <row r="125" spans="1:39" x14ac:dyDescent="0.3">
      <c r="A125">
        <v>58</v>
      </c>
      <c r="B125" t="s">
        <v>151</v>
      </c>
      <c r="C125">
        <v>699</v>
      </c>
      <c r="D125" t="s">
        <v>264</v>
      </c>
      <c r="F125" s="15">
        <v>0</v>
      </c>
      <c r="G125" s="15">
        <v>0</v>
      </c>
      <c r="I125" s="16">
        <v>611301</v>
      </c>
      <c r="J125" s="17">
        <v>961058</v>
      </c>
      <c r="K125" s="17">
        <v>28470653</v>
      </c>
      <c r="L125" s="17">
        <v>170292</v>
      </c>
      <c r="M125" s="17">
        <v>845522</v>
      </c>
      <c r="N125" s="17">
        <v>140000</v>
      </c>
      <c r="O125" s="29"/>
      <c r="P125" s="17">
        <v>5140</v>
      </c>
      <c r="Q125" s="18">
        <v>0</v>
      </c>
      <c r="R125" s="18"/>
      <c r="S125" s="18">
        <v>73936</v>
      </c>
      <c r="T125" s="18">
        <v>68796</v>
      </c>
      <c r="U125" s="18">
        <v>30817</v>
      </c>
      <c r="V125" s="18">
        <v>30939</v>
      </c>
      <c r="W125" s="18">
        <v>122</v>
      </c>
      <c r="X125" s="18">
        <v>30817</v>
      </c>
      <c r="Y125" s="18">
        <v>0</v>
      </c>
      <c r="Z125" s="18">
        <v>0</v>
      </c>
      <c r="AA125" s="18">
        <v>0</v>
      </c>
      <c r="AB125" s="18"/>
      <c r="AC125" s="18">
        <v>30817</v>
      </c>
      <c r="AD125" s="18">
        <v>0</v>
      </c>
      <c r="AE125" s="18">
        <v>68796</v>
      </c>
      <c r="AF125" s="19">
        <v>210</v>
      </c>
      <c r="AG125" s="19">
        <v>80</v>
      </c>
      <c r="AH125" s="18">
        <v>396</v>
      </c>
      <c r="AI125" s="18">
        <v>66</v>
      </c>
      <c r="AJ125" s="18">
        <v>542</v>
      </c>
      <c r="AK125" s="18">
        <v>113820</v>
      </c>
      <c r="AM125">
        <v>681</v>
      </c>
    </row>
    <row r="126" spans="1:39" x14ac:dyDescent="0.3">
      <c r="A126">
        <v>58</v>
      </c>
      <c r="B126" t="s">
        <v>151</v>
      </c>
      <c r="C126">
        <v>698</v>
      </c>
      <c r="D126" t="s">
        <v>265</v>
      </c>
      <c r="F126" s="15">
        <v>0</v>
      </c>
      <c r="G126" s="15">
        <v>0</v>
      </c>
      <c r="I126" s="16">
        <v>611301</v>
      </c>
      <c r="J126" s="17">
        <v>961058</v>
      </c>
      <c r="K126" s="17">
        <v>28470653</v>
      </c>
      <c r="L126" s="17">
        <v>170292</v>
      </c>
      <c r="M126" s="17">
        <v>845522</v>
      </c>
      <c r="N126" s="17">
        <v>140000</v>
      </c>
      <c r="O126" s="29"/>
      <c r="P126" s="17">
        <v>5140</v>
      </c>
      <c r="Q126" s="18">
        <v>0</v>
      </c>
      <c r="R126" s="18"/>
      <c r="S126" s="18">
        <v>73936</v>
      </c>
      <c r="T126" s="18">
        <v>68796</v>
      </c>
      <c r="U126" s="18">
        <v>30817</v>
      </c>
      <c r="V126" s="18">
        <v>30939</v>
      </c>
      <c r="W126" s="18">
        <v>122</v>
      </c>
      <c r="X126" s="18">
        <v>30817</v>
      </c>
      <c r="Y126" s="18">
        <v>0</v>
      </c>
      <c r="Z126" s="18">
        <v>0</v>
      </c>
      <c r="AA126" s="18">
        <v>0</v>
      </c>
      <c r="AB126" s="18"/>
      <c r="AC126" s="18">
        <v>30817</v>
      </c>
      <c r="AD126" s="18">
        <v>0</v>
      </c>
      <c r="AE126" s="18">
        <v>68796</v>
      </c>
      <c r="AF126" s="19">
        <v>210</v>
      </c>
      <c r="AG126" s="19">
        <v>80</v>
      </c>
      <c r="AH126" s="18">
        <v>396</v>
      </c>
      <c r="AI126" s="18">
        <v>66</v>
      </c>
      <c r="AJ126" s="18">
        <v>542</v>
      </c>
      <c r="AK126" s="18">
        <v>113820</v>
      </c>
      <c r="AM126">
        <v>682</v>
      </c>
    </row>
    <row r="127" spans="1:39" x14ac:dyDescent="0.3">
      <c r="A127">
        <v>58</v>
      </c>
      <c r="B127" t="s">
        <v>151</v>
      </c>
      <c r="C127">
        <v>712</v>
      </c>
      <c r="D127" t="s">
        <v>185</v>
      </c>
      <c r="F127" s="15">
        <v>0</v>
      </c>
      <c r="G127" s="15">
        <v>0</v>
      </c>
      <c r="I127" s="16">
        <v>611301</v>
      </c>
      <c r="J127" s="17">
        <v>961058</v>
      </c>
      <c r="K127" s="17">
        <v>28470653</v>
      </c>
      <c r="L127" s="17">
        <v>170292</v>
      </c>
      <c r="M127" s="17">
        <v>845522</v>
      </c>
      <c r="N127" s="17">
        <v>140000</v>
      </c>
      <c r="O127" s="29"/>
      <c r="P127" s="17">
        <v>5140</v>
      </c>
      <c r="Q127" s="18">
        <v>0</v>
      </c>
      <c r="R127" s="18"/>
      <c r="S127" s="18">
        <v>73936</v>
      </c>
      <c r="T127" s="18">
        <v>68796</v>
      </c>
      <c r="U127" s="18">
        <v>30817</v>
      </c>
      <c r="V127" s="18">
        <v>30939</v>
      </c>
      <c r="W127" s="18">
        <v>122</v>
      </c>
      <c r="X127" s="18">
        <v>30817</v>
      </c>
      <c r="Y127" s="18">
        <v>0</v>
      </c>
      <c r="Z127" s="18">
        <v>0</v>
      </c>
      <c r="AA127" s="18">
        <v>0</v>
      </c>
      <c r="AB127" s="18"/>
      <c r="AC127" s="18">
        <v>30817</v>
      </c>
      <c r="AD127" s="18">
        <v>0</v>
      </c>
      <c r="AE127" s="18">
        <v>68796</v>
      </c>
      <c r="AF127" s="19">
        <v>210</v>
      </c>
      <c r="AG127" s="19">
        <v>80</v>
      </c>
      <c r="AH127" s="18">
        <v>396</v>
      </c>
      <c r="AI127" s="18">
        <v>66</v>
      </c>
      <c r="AJ127" s="18">
        <v>542</v>
      </c>
      <c r="AK127" s="18">
        <v>113820</v>
      </c>
      <c r="AM127">
        <v>683</v>
      </c>
    </row>
    <row r="128" spans="1:39" x14ac:dyDescent="0.3">
      <c r="A128">
        <v>58</v>
      </c>
      <c r="B128" t="s">
        <v>151</v>
      </c>
      <c r="C128">
        <v>722</v>
      </c>
      <c r="D128" t="s">
        <v>194</v>
      </c>
      <c r="F128" s="15">
        <v>0</v>
      </c>
      <c r="G128" s="15">
        <v>0</v>
      </c>
      <c r="I128" s="16">
        <v>611301</v>
      </c>
      <c r="J128" s="17">
        <v>961058</v>
      </c>
      <c r="K128" s="17">
        <v>28470653</v>
      </c>
      <c r="L128" s="17">
        <v>170292</v>
      </c>
      <c r="M128" s="17">
        <v>845522</v>
      </c>
      <c r="N128" s="17">
        <v>140000</v>
      </c>
      <c r="O128" s="29"/>
      <c r="P128" s="17">
        <v>5140</v>
      </c>
      <c r="Q128" s="18">
        <v>0</v>
      </c>
      <c r="R128" s="18"/>
      <c r="S128" s="18">
        <v>73936</v>
      </c>
      <c r="T128" s="18">
        <v>68796</v>
      </c>
      <c r="U128" s="18">
        <v>30817</v>
      </c>
      <c r="V128" s="18">
        <v>30939</v>
      </c>
      <c r="W128" s="18">
        <v>122</v>
      </c>
      <c r="X128" s="18">
        <v>30817</v>
      </c>
      <c r="Y128" s="18">
        <v>0</v>
      </c>
      <c r="Z128" s="18">
        <v>0</v>
      </c>
      <c r="AA128" s="18">
        <v>0</v>
      </c>
      <c r="AB128" s="18"/>
      <c r="AC128" s="18">
        <v>30817</v>
      </c>
      <c r="AD128" s="18">
        <v>0</v>
      </c>
      <c r="AE128" s="18">
        <v>68796</v>
      </c>
      <c r="AF128" s="19">
        <v>210</v>
      </c>
      <c r="AG128" s="19">
        <v>80</v>
      </c>
      <c r="AH128" s="18">
        <v>396</v>
      </c>
      <c r="AI128" s="18">
        <v>66</v>
      </c>
      <c r="AJ128" s="18">
        <v>542</v>
      </c>
      <c r="AK128" s="18">
        <v>113820</v>
      </c>
      <c r="AM128">
        <v>684</v>
      </c>
    </row>
    <row r="129" spans="1:39" x14ac:dyDescent="0.3">
      <c r="A129">
        <v>58</v>
      </c>
      <c r="B129" t="s">
        <v>151</v>
      </c>
      <c r="C129">
        <v>697</v>
      </c>
      <c r="D129" t="s">
        <v>266</v>
      </c>
      <c r="F129" s="15">
        <v>0</v>
      </c>
      <c r="G129" s="15">
        <v>0</v>
      </c>
      <c r="I129" s="16">
        <v>611301</v>
      </c>
      <c r="J129" s="17">
        <v>961058</v>
      </c>
      <c r="K129" s="17">
        <v>28470653</v>
      </c>
      <c r="L129" s="17">
        <v>170292</v>
      </c>
      <c r="M129" s="17">
        <v>845522</v>
      </c>
      <c r="N129" s="17">
        <v>140000</v>
      </c>
      <c r="O129" s="29"/>
      <c r="P129" s="17">
        <v>5140</v>
      </c>
      <c r="Q129" s="18">
        <v>0</v>
      </c>
      <c r="R129" s="18"/>
      <c r="S129" s="18">
        <v>73936</v>
      </c>
      <c r="T129" s="18">
        <v>68796</v>
      </c>
      <c r="U129" s="18">
        <v>30817</v>
      </c>
      <c r="V129" s="18">
        <v>30939</v>
      </c>
      <c r="W129" s="18">
        <v>122</v>
      </c>
      <c r="X129" s="18">
        <v>30817</v>
      </c>
      <c r="Y129" s="18">
        <v>0</v>
      </c>
      <c r="Z129" s="18">
        <v>0</v>
      </c>
      <c r="AA129" s="18">
        <v>0</v>
      </c>
      <c r="AB129" s="18"/>
      <c r="AC129" s="18">
        <v>30817</v>
      </c>
      <c r="AD129" s="18">
        <v>0</v>
      </c>
      <c r="AE129" s="18">
        <v>68796</v>
      </c>
      <c r="AF129" s="19">
        <v>210</v>
      </c>
      <c r="AG129" s="19">
        <v>80</v>
      </c>
      <c r="AH129" s="18">
        <v>396</v>
      </c>
      <c r="AI129" s="18">
        <v>66</v>
      </c>
      <c r="AJ129" s="18">
        <v>542</v>
      </c>
      <c r="AK129" s="18">
        <v>113820</v>
      </c>
      <c r="AM129">
        <v>685</v>
      </c>
    </row>
    <row r="130" spans="1:39" x14ac:dyDescent="0.3">
      <c r="A130">
        <v>58</v>
      </c>
      <c r="B130" t="s">
        <v>151</v>
      </c>
      <c r="C130">
        <v>599</v>
      </c>
      <c r="D130" t="s">
        <v>248</v>
      </c>
      <c r="F130" s="15">
        <v>0</v>
      </c>
      <c r="G130" s="15">
        <v>0</v>
      </c>
      <c r="I130" s="16">
        <v>611301</v>
      </c>
      <c r="J130" s="17">
        <v>961058</v>
      </c>
      <c r="K130" s="17">
        <v>28470653</v>
      </c>
      <c r="L130" s="17">
        <v>170292</v>
      </c>
      <c r="M130" s="17">
        <v>845522</v>
      </c>
      <c r="N130" s="17">
        <v>140000</v>
      </c>
      <c r="O130" s="29"/>
      <c r="P130" s="17">
        <v>5140</v>
      </c>
      <c r="Q130" s="18">
        <v>0</v>
      </c>
      <c r="R130" s="18"/>
      <c r="S130" s="18">
        <v>73936</v>
      </c>
      <c r="T130" s="18">
        <v>68796</v>
      </c>
      <c r="U130" s="18">
        <v>30817</v>
      </c>
      <c r="V130" s="18">
        <v>30939</v>
      </c>
      <c r="W130" s="18">
        <v>122</v>
      </c>
      <c r="X130" s="18">
        <v>30817</v>
      </c>
      <c r="Y130" s="18">
        <v>0</v>
      </c>
      <c r="Z130" s="18">
        <v>0</v>
      </c>
      <c r="AA130" s="18">
        <v>0</v>
      </c>
      <c r="AB130" s="18"/>
      <c r="AC130" s="18">
        <v>30817</v>
      </c>
      <c r="AD130" s="18">
        <v>0</v>
      </c>
      <c r="AE130" s="18">
        <v>68796</v>
      </c>
      <c r="AF130" s="19">
        <v>210</v>
      </c>
      <c r="AG130" s="19">
        <v>80</v>
      </c>
      <c r="AH130" s="18">
        <v>396</v>
      </c>
      <c r="AI130" s="18">
        <v>66</v>
      </c>
      <c r="AJ130" s="18">
        <v>542</v>
      </c>
      <c r="AK130" s="18">
        <v>113820</v>
      </c>
      <c r="AM130">
        <v>686</v>
      </c>
    </row>
    <row r="131" spans="1:39" x14ac:dyDescent="0.3">
      <c r="A131">
        <v>58</v>
      </c>
      <c r="B131" t="s">
        <v>151</v>
      </c>
      <c r="C131">
        <v>595</v>
      </c>
      <c r="D131" t="s">
        <v>267</v>
      </c>
      <c r="F131" s="15">
        <v>0</v>
      </c>
      <c r="G131" s="15">
        <v>0</v>
      </c>
      <c r="I131" s="16">
        <v>611301</v>
      </c>
      <c r="J131" s="17">
        <v>961058</v>
      </c>
      <c r="K131" s="17">
        <v>28470653</v>
      </c>
      <c r="L131" s="17">
        <v>170292</v>
      </c>
      <c r="M131" s="17">
        <v>845522</v>
      </c>
      <c r="N131" s="17">
        <v>140000</v>
      </c>
      <c r="O131" s="29"/>
      <c r="P131" s="17">
        <v>5140</v>
      </c>
      <c r="Q131" s="18">
        <v>0</v>
      </c>
      <c r="R131" s="18"/>
      <c r="S131" s="18">
        <v>73936</v>
      </c>
      <c r="T131" s="18">
        <v>68796</v>
      </c>
      <c r="U131" s="18">
        <v>30817</v>
      </c>
      <c r="V131" s="18">
        <v>30939</v>
      </c>
      <c r="W131" s="18">
        <v>122</v>
      </c>
      <c r="X131" s="18">
        <v>30817</v>
      </c>
      <c r="Y131" s="18">
        <v>0</v>
      </c>
      <c r="Z131" s="18">
        <v>0</v>
      </c>
      <c r="AA131" s="18">
        <v>0</v>
      </c>
      <c r="AB131" s="18"/>
      <c r="AC131" s="18">
        <v>30817</v>
      </c>
      <c r="AD131" s="18">
        <v>0</v>
      </c>
      <c r="AE131" s="18">
        <v>68796</v>
      </c>
      <c r="AF131" s="19">
        <v>210</v>
      </c>
      <c r="AG131" s="19">
        <v>80</v>
      </c>
      <c r="AH131" s="18">
        <v>396</v>
      </c>
      <c r="AI131" s="18">
        <v>66</v>
      </c>
      <c r="AJ131" s="18">
        <v>542</v>
      </c>
      <c r="AK131" s="18">
        <v>113820</v>
      </c>
      <c r="AM131">
        <v>687</v>
      </c>
    </row>
    <row r="132" spans="1:39" x14ac:dyDescent="0.3">
      <c r="A132">
        <v>58</v>
      </c>
      <c r="B132" t="s">
        <v>151</v>
      </c>
      <c r="C132">
        <v>689</v>
      </c>
      <c r="D132" t="s">
        <v>268</v>
      </c>
      <c r="F132" s="15">
        <v>0</v>
      </c>
      <c r="G132" s="15">
        <v>0</v>
      </c>
      <c r="I132" s="16">
        <v>611301</v>
      </c>
      <c r="J132" s="17">
        <v>961058</v>
      </c>
      <c r="K132" s="17">
        <v>28470653</v>
      </c>
      <c r="L132" s="17">
        <v>170292</v>
      </c>
      <c r="M132" s="17">
        <v>845522</v>
      </c>
      <c r="N132" s="17">
        <v>140000</v>
      </c>
      <c r="O132" s="29"/>
      <c r="P132" s="17">
        <v>5140</v>
      </c>
      <c r="Q132" s="18">
        <v>0</v>
      </c>
      <c r="R132" s="18"/>
      <c r="S132" s="18">
        <v>73936</v>
      </c>
      <c r="T132" s="18">
        <v>68796</v>
      </c>
      <c r="U132" s="18">
        <v>30817</v>
      </c>
      <c r="V132" s="18">
        <v>30939</v>
      </c>
      <c r="W132" s="18">
        <v>122</v>
      </c>
      <c r="X132" s="18">
        <v>30817</v>
      </c>
      <c r="Y132" s="18">
        <v>0</v>
      </c>
      <c r="Z132" s="18">
        <v>0</v>
      </c>
      <c r="AA132" s="18">
        <v>0</v>
      </c>
      <c r="AB132" s="18"/>
      <c r="AC132" s="18">
        <v>30817</v>
      </c>
      <c r="AD132" s="18">
        <v>0</v>
      </c>
      <c r="AE132" s="18">
        <v>68796</v>
      </c>
      <c r="AF132" s="19">
        <v>210</v>
      </c>
      <c r="AG132" s="19">
        <v>80</v>
      </c>
      <c r="AH132" s="18">
        <v>396</v>
      </c>
      <c r="AI132" s="18">
        <v>66</v>
      </c>
      <c r="AJ132" s="18">
        <v>542</v>
      </c>
      <c r="AK132" s="18">
        <v>113820</v>
      </c>
      <c r="AM132">
        <v>688</v>
      </c>
    </row>
    <row r="133" spans="1:39" x14ac:dyDescent="0.3">
      <c r="A133">
        <v>58</v>
      </c>
      <c r="B133" t="s">
        <v>151</v>
      </c>
      <c r="C133">
        <v>719</v>
      </c>
      <c r="D133" t="s">
        <v>269</v>
      </c>
      <c r="F133" s="15">
        <v>0</v>
      </c>
      <c r="G133" s="15">
        <v>0</v>
      </c>
      <c r="I133" s="16">
        <v>611301</v>
      </c>
      <c r="J133" s="17">
        <v>961058</v>
      </c>
      <c r="K133" s="17">
        <v>28470653</v>
      </c>
      <c r="L133" s="17">
        <v>170292</v>
      </c>
      <c r="M133" s="17">
        <v>845522</v>
      </c>
      <c r="N133" s="17">
        <v>140000</v>
      </c>
      <c r="O133" s="29"/>
      <c r="P133" s="17">
        <v>5140</v>
      </c>
      <c r="Q133" s="18">
        <v>0</v>
      </c>
      <c r="R133" s="18"/>
      <c r="S133" s="18">
        <v>73936</v>
      </c>
      <c r="T133" s="18">
        <v>68796</v>
      </c>
      <c r="U133" s="18">
        <v>30817</v>
      </c>
      <c r="V133" s="18">
        <v>30939</v>
      </c>
      <c r="W133" s="18">
        <v>122</v>
      </c>
      <c r="X133" s="18">
        <v>30817</v>
      </c>
      <c r="Y133" s="18">
        <v>0</v>
      </c>
      <c r="Z133" s="18">
        <v>0</v>
      </c>
      <c r="AA133" s="18">
        <v>0</v>
      </c>
      <c r="AB133" s="18"/>
      <c r="AC133" s="18">
        <v>30817</v>
      </c>
      <c r="AD133" s="18">
        <v>0</v>
      </c>
      <c r="AE133" s="18">
        <v>68796</v>
      </c>
      <c r="AF133" s="19">
        <v>210</v>
      </c>
      <c r="AG133" s="19">
        <v>80</v>
      </c>
      <c r="AH133" s="18">
        <v>396</v>
      </c>
      <c r="AI133" s="18">
        <v>66</v>
      </c>
      <c r="AJ133" s="18">
        <v>542</v>
      </c>
      <c r="AK133" s="18">
        <v>113820</v>
      </c>
      <c r="AM133">
        <v>689</v>
      </c>
    </row>
    <row r="134" spans="1:39" x14ac:dyDescent="0.3">
      <c r="A134">
        <v>59</v>
      </c>
      <c r="B134" t="s">
        <v>152</v>
      </c>
      <c r="C134">
        <v>542</v>
      </c>
      <c r="D134" t="s">
        <v>184</v>
      </c>
      <c r="F134" s="15">
        <v>1340</v>
      </c>
      <c r="G134" s="15">
        <v>99</v>
      </c>
      <c r="I134" s="16">
        <v>333786</v>
      </c>
      <c r="J134" s="17">
        <v>3965076</v>
      </c>
      <c r="K134" s="17">
        <v>52708150</v>
      </c>
      <c r="L134" s="17">
        <v>441458</v>
      </c>
      <c r="M134" s="17">
        <v>2259494</v>
      </c>
      <c r="N134" s="17">
        <v>209000</v>
      </c>
      <c r="O134" s="29"/>
      <c r="P134" s="17">
        <v>0</v>
      </c>
      <c r="Q134" s="18">
        <v>22749</v>
      </c>
      <c r="R134" s="18"/>
      <c r="S134" s="18">
        <v>15704</v>
      </c>
      <c r="T134" s="18">
        <v>15704</v>
      </c>
      <c r="U134" s="18">
        <v>15704</v>
      </c>
      <c r="V134" s="18">
        <v>15704</v>
      </c>
      <c r="W134" s="18">
        <v>0</v>
      </c>
      <c r="X134" s="18">
        <v>15704</v>
      </c>
      <c r="Y134" s="18">
        <v>0</v>
      </c>
      <c r="Z134" s="18">
        <v>22749</v>
      </c>
      <c r="AA134" s="18">
        <v>0</v>
      </c>
      <c r="AB134" s="18"/>
      <c r="AC134" s="18">
        <v>38453</v>
      </c>
      <c r="AD134" s="18">
        <v>0</v>
      </c>
      <c r="AE134" s="18">
        <v>15704</v>
      </c>
      <c r="AF134" s="19">
        <v>107</v>
      </c>
      <c r="AG134" s="19">
        <v>123</v>
      </c>
      <c r="AH134" s="18">
        <v>628</v>
      </c>
      <c r="AI134" s="18">
        <v>58</v>
      </c>
      <c r="AJ134" s="18">
        <v>809</v>
      </c>
      <c r="AK134" s="18">
        <v>86563</v>
      </c>
      <c r="AM134">
        <v>690</v>
      </c>
    </row>
    <row r="135" spans="1:39" x14ac:dyDescent="0.3">
      <c r="A135">
        <v>59</v>
      </c>
      <c r="B135" t="s">
        <v>152</v>
      </c>
      <c r="C135">
        <v>545</v>
      </c>
      <c r="D135" t="s">
        <v>270</v>
      </c>
      <c r="F135" s="15">
        <v>1340</v>
      </c>
      <c r="G135" s="15">
        <v>99</v>
      </c>
      <c r="I135" s="16">
        <v>333786</v>
      </c>
      <c r="J135" s="17">
        <v>3965076</v>
      </c>
      <c r="K135" s="18">
        <v>52708150</v>
      </c>
      <c r="L135" s="18">
        <v>441458</v>
      </c>
      <c r="M135" s="18">
        <v>2259494</v>
      </c>
      <c r="N135" s="18">
        <v>209000</v>
      </c>
      <c r="O135" s="17"/>
      <c r="P135" s="17">
        <v>0</v>
      </c>
      <c r="Q135" s="18">
        <f>Table2[[#This Row],[2023-24 BCTEA Extracurricular Carryover prior to repurposing (confimred amount)]]-(Table2[[#This Row],[2023-24 Carryover Extracurricular repurposed repurposed for to/from]]+Table2[[#This Row],[2023-24 Carryover Extracurricular repurposed repurposed for Extracurricular]])</f>
        <v>22749</v>
      </c>
      <c r="R135" s="18"/>
      <c r="S135" s="18">
        <v>15704</v>
      </c>
      <c r="T135" s="18">
        <f>Table2[[#This Row],[2025-26 BCTEA Approved]]-Table2[[#This Row],[2023-24 BCTEA To/from Carryover]]</f>
        <v>15704</v>
      </c>
      <c r="U135" s="18">
        <v>15704</v>
      </c>
      <c r="V135" s="18">
        <v>15704</v>
      </c>
      <c r="W135" s="18">
        <f>Table2[[#This Row],[2024-25 CDS Payment]]-X135</f>
        <v>0</v>
      </c>
      <c r="X135" s="18">
        <f>Table2[[#This Row],[2024-25 EX Allocation]]-Table2[[#This Row],[2023-24 Carryover Extracurricular repurposed repurposed for Extracurricular]]</f>
        <v>15704</v>
      </c>
      <c r="Y135" s="18">
        <f>SUM(Table2[[#This Row],[Part of 2024-25 CDS Payment that is To/From]:[Part of 2024-25 CDS Payment that is Extracurricular]])-Table2[[#This Row],[2024-25 CDS Payment]]</f>
        <v>0</v>
      </c>
      <c r="Z135" s="18">
        <v>22749</v>
      </c>
      <c r="AA135" s="18">
        <v>0</v>
      </c>
      <c r="AB135" s="18"/>
      <c r="AC135"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38453</v>
      </c>
      <c r="AD135" s="18">
        <v>0</v>
      </c>
      <c r="AE135" s="18">
        <f>ROUND(IF(Table2[[#This Row],[2025-26 BCTEA Approved]]-Table2[[#This Row],[2023-24 BCTEA To/from Carryover]]-Table2[[#This Row],[ex Repurposed to TO/FROM - FOR REF. DNU]]&gt;0,Table2[[#This Row],[2025-26 BCTEA Approved]]-Table2[[#This Row],[2023-24 BCTEA To/from Carryover]]-Table2[[#This Row],[ex Repurposed to TO/FROM - FOR REF. DNU]], "$0"),0)</f>
        <v>15704</v>
      </c>
      <c r="AF135" s="19">
        <v>107</v>
      </c>
      <c r="AG135" s="19">
        <v>123</v>
      </c>
      <c r="AH135" s="18">
        <v>628</v>
      </c>
      <c r="AI135" s="18">
        <v>58</v>
      </c>
      <c r="AJ135" s="18">
        <v>809</v>
      </c>
      <c r="AK135" s="18">
        <f>Table2[[#This Row],[2025-26 FN_SR]]*Table2[[#This Row],[Student Count as per 2022-23 Nominal Roll]]</f>
        <v>86563</v>
      </c>
      <c r="AM135">
        <v>691</v>
      </c>
    </row>
    <row r="136" spans="1:39" x14ac:dyDescent="0.3">
      <c r="A136">
        <v>60</v>
      </c>
      <c r="B136" t="s">
        <v>153</v>
      </c>
      <c r="C136">
        <v>547</v>
      </c>
      <c r="D136" t="s">
        <v>271</v>
      </c>
      <c r="F136" s="15">
        <v>1987</v>
      </c>
      <c r="G136" s="15">
        <v>72</v>
      </c>
      <c r="I136" s="16">
        <v>47300</v>
      </c>
      <c r="J136" s="17">
        <v>4256683</v>
      </c>
      <c r="K136" s="18">
        <v>80887118</v>
      </c>
      <c r="L136" s="18">
        <v>425785</v>
      </c>
      <c r="M136" s="18">
        <v>2308342</v>
      </c>
      <c r="N136" s="18">
        <v>361000</v>
      </c>
      <c r="O136" s="17"/>
      <c r="P136" s="17">
        <v>22381</v>
      </c>
      <c r="Q136" s="18">
        <f>Table2[[#This Row],[2023-24 BCTEA Extracurricular Carryover prior to repurposing (confimred amount)]]-(Table2[[#This Row],[2023-24 Carryover Extracurricular repurposed repurposed for to/from]]+Table2[[#This Row],[2023-24 Carryover Extracurricular repurposed repurposed for Extracurricular]])</f>
        <v>15374</v>
      </c>
      <c r="R136" s="18"/>
      <c r="S136" s="18">
        <v>235037</v>
      </c>
      <c r="T136" s="18">
        <f>Table2[[#This Row],[2025-26 BCTEA Approved]]-Table2[[#This Row],[2023-24 BCTEA To/from Carryover]]</f>
        <v>212656</v>
      </c>
      <c r="U136" s="18">
        <v>10861</v>
      </c>
      <c r="V136" s="18">
        <v>168419</v>
      </c>
      <c r="W136" s="18">
        <f>Table2[[#This Row],[2024-25 CDS Payment]]-X136</f>
        <v>157558</v>
      </c>
      <c r="X136" s="18">
        <f>Table2[[#This Row],[2024-25 EX Allocation]]-Table2[[#This Row],[2023-24 Carryover Extracurricular repurposed repurposed for Extracurricular]]</f>
        <v>10861</v>
      </c>
      <c r="Y136" s="18">
        <f>SUM(Table2[[#This Row],[Part of 2024-25 CDS Payment that is To/From]:[Part of 2024-25 CDS Payment that is Extracurricular]])-Table2[[#This Row],[2024-25 CDS Payment]]</f>
        <v>0</v>
      </c>
      <c r="Z136" s="18">
        <v>43926</v>
      </c>
      <c r="AA136" s="18">
        <v>28552</v>
      </c>
      <c r="AB136" s="18"/>
      <c r="AC136"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26235</v>
      </c>
      <c r="AD136" s="18">
        <v>0</v>
      </c>
      <c r="AE136" s="18">
        <f>ROUND(IF(Table2[[#This Row],[2025-26 BCTEA Approved]]-Table2[[#This Row],[2023-24 BCTEA To/from Carryover]]-Table2[[#This Row],[ex Repurposed to TO/FROM - FOR REF. DNU]]&gt;0,Table2[[#This Row],[2025-26 BCTEA Approved]]-Table2[[#This Row],[2023-24 BCTEA To/from Carryover]]-Table2[[#This Row],[ex Repurposed to TO/FROM - FOR REF. DNU]], "$0"),0)</f>
        <v>212656</v>
      </c>
      <c r="AF136" s="19">
        <v>74</v>
      </c>
      <c r="AG136" s="19">
        <v>71</v>
      </c>
      <c r="AH136" s="18">
        <v>387</v>
      </c>
      <c r="AI136" s="18">
        <v>61</v>
      </c>
      <c r="AJ136" s="18">
        <v>519</v>
      </c>
      <c r="AK136" s="18">
        <f>Table2[[#This Row],[2025-26 FN_SR]]*Table2[[#This Row],[Student Count as per 2022-23 Nominal Roll]]</f>
        <v>38406</v>
      </c>
      <c r="AM136">
        <v>692</v>
      </c>
    </row>
    <row r="137" spans="1:39" x14ac:dyDescent="0.3">
      <c r="A137">
        <v>60</v>
      </c>
      <c r="B137" t="s">
        <v>153</v>
      </c>
      <c r="C137">
        <v>548</v>
      </c>
      <c r="D137" t="s">
        <v>272</v>
      </c>
      <c r="F137" s="15">
        <v>1987</v>
      </c>
      <c r="G137" s="15">
        <v>72</v>
      </c>
      <c r="I137" s="16">
        <v>47300</v>
      </c>
      <c r="J137" s="17">
        <v>4256683</v>
      </c>
      <c r="K137" s="17">
        <v>80887118</v>
      </c>
      <c r="L137" s="17">
        <v>425785</v>
      </c>
      <c r="M137" s="17">
        <v>2308342</v>
      </c>
      <c r="N137" s="17">
        <v>361000</v>
      </c>
      <c r="O137" s="29"/>
      <c r="P137" s="17">
        <v>22381</v>
      </c>
      <c r="Q137" s="18">
        <v>15374</v>
      </c>
      <c r="R137" s="18"/>
      <c r="S137" s="18">
        <v>235037</v>
      </c>
      <c r="T137" s="18">
        <v>212656</v>
      </c>
      <c r="U137" s="18">
        <v>10861</v>
      </c>
      <c r="V137" s="18">
        <v>168419</v>
      </c>
      <c r="W137" s="18">
        <v>157558</v>
      </c>
      <c r="X137" s="18">
        <v>10861</v>
      </c>
      <c r="Y137" s="18">
        <v>0</v>
      </c>
      <c r="Z137" s="18">
        <v>43926</v>
      </c>
      <c r="AA137" s="18">
        <v>28552</v>
      </c>
      <c r="AB137" s="18"/>
      <c r="AC137" s="18">
        <v>26235</v>
      </c>
      <c r="AD137" s="18">
        <v>0</v>
      </c>
      <c r="AE137" s="18">
        <v>212656</v>
      </c>
      <c r="AF137" s="19">
        <v>74</v>
      </c>
      <c r="AG137" s="19">
        <v>71</v>
      </c>
      <c r="AH137" s="18">
        <v>387</v>
      </c>
      <c r="AI137" s="18">
        <v>61</v>
      </c>
      <c r="AJ137" s="18">
        <v>519</v>
      </c>
      <c r="AK137" s="18">
        <v>38406</v>
      </c>
      <c r="AM137">
        <v>693</v>
      </c>
    </row>
    <row r="138" spans="1:39" x14ac:dyDescent="0.3">
      <c r="A138">
        <v>60</v>
      </c>
      <c r="B138" t="s">
        <v>153</v>
      </c>
      <c r="C138">
        <v>546</v>
      </c>
      <c r="D138" t="s">
        <v>273</v>
      </c>
      <c r="F138" s="15">
        <v>1987</v>
      </c>
      <c r="G138" s="15">
        <v>72</v>
      </c>
      <c r="I138" s="16">
        <v>47300</v>
      </c>
      <c r="J138" s="17">
        <v>4256683</v>
      </c>
      <c r="K138" s="17">
        <v>80887118</v>
      </c>
      <c r="L138" s="17">
        <v>425785</v>
      </c>
      <c r="M138" s="17">
        <v>2308342</v>
      </c>
      <c r="N138" s="17">
        <v>361000</v>
      </c>
      <c r="O138" s="29"/>
      <c r="P138" s="17">
        <v>22381</v>
      </c>
      <c r="Q138" s="18">
        <v>15374</v>
      </c>
      <c r="R138" s="18"/>
      <c r="S138" s="18">
        <v>235037</v>
      </c>
      <c r="T138" s="18">
        <v>212656</v>
      </c>
      <c r="U138" s="18">
        <v>10861</v>
      </c>
      <c r="V138" s="18">
        <v>168419</v>
      </c>
      <c r="W138" s="18">
        <v>157558</v>
      </c>
      <c r="X138" s="18">
        <v>10861</v>
      </c>
      <c r="Y138" s="18">
        <v>0</v>
      </c>
      <c r="Z138" s="18">
        <v>43926</v>
      </c>
      <c r="AA138" s="18">
        <v>28552</v>
      </c>
      <c r="AB138" s="18"/>
      <c r="AC138" s="18">
        <v>26235</v>
      </c>
      <c r="AD138" s="18">
        <v>0</v>
      </c>
      <c r="AE138" s="18">
        <v>212656</v>
      </c>
      <c r="AF138" s="19">
        <v>74</v>
      </c>
      <c r="AG138" s="19">
        <v>71</v>
      </c>
      <c r="AH138" s="18">
        <v>387</v>
      </c>
      <c r="AI138" s="18">
        <v>61</v>
      </c>
      <c r="AJ138" s="18">
        <v>519</v>
      </c>
      <c r="AK138" s="18">
        <v>38406</v>
      </c>
      <c r="AM138">
        <v>694</v>
      </c>
    </row>
    <row r="139" spans="1:39" x14ac:dyDescent="0.3">
      <c r="A139">
        <v>61</v>
      </c>
      <c r="B139" t="s">
        <v>154</v>
      </c>
      <c r="C139">
        <v>642</v>
      </c>
      <c r="D139" t="s">
        <v>274</v>
      </c>
      <c r="F139" s="15">
        <v>517</v>
      </c>
      <c r="G139" s="15">
        <v>103</v>
      </c>
      <c r="I139" s="16">
        <v>7432</v>
      </c>
      <c r="J139" s="17">
        <v>1692449</v>
      </c>
      <c r="K139" s="18">
        <v>239958633</v>
      </c>
      <c r="L139" s="18">
        <v>20027</v>
      </c>
      <c r="M139" s="18">
        <v>137062</v>
      </c>
      <c r="N139" s="18">
        <v>1181000</v>
      </c>
      <c r="O139" s="17"/>
      <c r="P139" s="17">
        <v>0</v>
      </c>
      <c r="Q139" s="18">
        <f>Table2[[#This Row],[2023-24 BCTEA Extracurricular Carryover prior to repurposing (confimred amount)]]-(Table2[[#This Row],[2023-24 Carryover Extracurricular repurposed repurposed for to/from]]+Table2[[#This Row],[2023-24 Carryover Extracurricular repurposed repurposed for Extracurricular]])</f>
        <v>23545</v>
      </c>
      <c r="R139" s="18"/>
      <c r="S139" s="18">
        <v>85508</v>
      </c>
      <c r="T139" s="18">
        <f>Table2[[#This Row],[2025-26 BCTEA Approved]]-Table2[[#This Row],[2023-24 BCTEA To/from Carryover]]</f>
        <v>85508</v>
      </c>
      <c r="U139" s="18">
        <v>16144</v>
      </c>
      <c r="V139" s="18">
        <v>97154</v>
      </c>
      <c r="W139" s="18">
        <f>Table2[[#This Row],[2024-25 CDS Payment]]-X139</f>
        <v>81010</v>
      </c>
      <c r="X139" s="18">
        <f>Table2[[#This Row],[2024-25 EX Allocation]]-Table2[[#This Row],[2023-24 Carryover Extracurricular repurposed repurposed for Extracurricular]]</f>
        <v>16144</v>
      </c>
      <c r="Y139" s="18">
        <f>SUM(Table2[[#This Row],[Part of 2024-25 CDS Payment that is To/From]:[Part of 2024-25 CDS Payment that is Extracurricular]])-Table2[[#This Row],[2024-25 CDS Payment]]</f>
        <v>0</v>
      </c>
      <c r="Z139" s="18">
        <v>42810</v>
      </c>
      <c r="AA139" s="18">
        <v>19265</v>
      </c>
      <c r="AB139" s="18"/>
      <c r="AC139"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39689</v>
      </c>
      <c r="AD139" s="18">
        <v>0</v>
      </c>
      <c r="AE139" s="18">
        <f>ROUND(IF(Table2[[#This Row],[2025-26 BCTEA Approved]]-Table2[[#This Row],[2023-24 BCTEA To/from Carryover]]-Table2[[#This Row],[ex Repurposed to TO/FROM - FOR REF. DNU]]&gt;0,Table2[[#This Row],[2025-26 BCTEA Approved]]-Table2[[#This Row],[2023-24 BCTEA To/from Carryover]]-Table2[[#This Row],[ex Repurposed to TO/FROM - FOR REF. DNU]], "$0"),0)</f>
        <v>85508</v>
      </c>
      <c r="AF139" s="19">
        <v>110</v>
      </c>
      <c r="AG139" s="19">
        <v>1</v>
      </c>
      <c r="AH139" s="18">
        <v>7</v>
      </c>
      <c r="AI139" s="18">
        <v>57</v>
      </c>
      <c r="AJ139" s="18">
        <v>65</v>
      </c>
      <c r="AK139" s="18">
        <f>Table2[[#This Row],[2025-26 FN_SR]]*Table2[[#This Row],[Student Count as per 2022-23 Nominal Roll]]</f>
        <v>7150</v>
      </c>
      <c r="AM139">
        <v>695</v>
      </c>
    </row>
    <row r="140" spans="1:39" x14ac:dyDescent="0.3">
      <c r="A140">
        <v>61</v>
      </c>
      <c r="B140" t="s">
        <v>154</v>
      </c>
      <c r="C140">
        <v>644</v>
      </c>
      <c r="D140" t="s">
        <v>275</v>
      </c>
      <c r="F140" s="15">
        <v>517</v>
      </c>
      <c r="G140" s="15">
        <v>103</v>
      </c>
      <c r="I140" s="16">
        <v>7432</v>
      </c>
      <c r="J140" s="17">
        <v>1692449</v>
      </c>
      <c r="K140" s="17">
        <v>239958633</v>
      </c>
      <c r="L140" s="17">
        <v>20027</v>
      </c>
      <c r="M140" s="17">
        <v>137062</v>
      </c>
      <c r="N140" s="17">
        <v>1181000</v>
      </c>
      <c r="O140" s="29"/>
      <c r="P140" s="17">
        <v>0</v>
      </c>
      <c r="Q140" s="18">
        <v>23545</v>
      </c>
      <c r="R140" s="18"/>
      <c r="S140" s="18">
        <v>85508</v>
      </c>
      <c r="T140" s="18">
        <v>85508</v>
      </c>
      <c r="U140" s="18">
        <v>16144</v>
      </c>
      <c r="V140" s="18">
        <v>97154</v>
      </c>
      <c r="W140" s="18">
        <v>81010</v>
      </c>
      <c r="X140" s="18">
        <v>16144</v>
      </c>
      <c r="Y140" s="18">
        <v>0</v>
      </c>
      <c r="Z140" s="18">
        <v>42810</v>
      </c>
      <c r="AA140" s="18">
        <v>19265</v>
      </c>
      <c r="AB140" s="18"/>
      <c r="AC140" s="18">
        <v>39689</v>
      </c>
      <c r="AD140" s="18">
        <v>0</v>
      </c>
      <c r="AE140" s="18">
        <v>85508</v>
      </c>
      <c r="AF140" s="19">
        <v>110</v>
      </c>
      <c r="AG140" s="19">
        <v>1</v>
      </c>
      <c r="AH140" s="18">
        <v>7</v>
      </c>
      <c r="AI140" s="18">
        <v>57</v>
      </c>
      <c r="AJ140" s="18">
        <v>65</v>
      </c>
      <c r="AK140" s="18">
        <v>7150</v>
      </c>
      <c r="AM140">
        <v>696</v>
      </c>
    </row>
    <row r="141" spans="1:39" x14ac:dyDescent="0.3">
      <c r="A141">
        <v>61</v>
      </c>
      <c r="B141" t="s">
        <v>154</v>
      </c>
      <c r="C141">
        <v>650</v>
      </c>
      <c r="D141" t="s">
        <v>276</v>
      </c>
      <c r="F141" s="15">
        <v>517</v>
      </c>
      <c r="G141" s="15">
        <v>103</v>
      </c>
      <c r="I141" s="16">
        <v>7432</v>
      </c>
      <c r="J141" s="17">
        <v>1692449</v>
      </c>
      <c r="K141" s="17">
        <v>239958633</v>
      </c>
      <c r="L141" s="17">
        <v>20027</v>
      </c>
      <c r="M141" s="17">
        <v>137062</v>
      </c>
      <c r="N141" s="17">
        <v>1181000</v>
      </c>
      <c r="O141" s="29"/>
      <c r="P141" s="17">
        <v>0</v>
      </c>
      <c r="Q141" s="18">
        <v>23545</v>
      </c>
      <c r="R141" s="18"/>
      <c r="S141" s="18">
        <v>85508</v>
      </c>
      <c r="T141" s="18">
        <v>85508</v>
      </c>
      <c r="U141" s="18">
        <v>16144</v>
      </c>
      <c r="V141" s="18">
        <v>97154</v>
      </c>
      <c r="W141" s="18">
        <v>81010</v>
      </c>
      <c r="X141" s="18">
        <v>16144</v>
      </c>
      <c r="Y141" s="18">
        <v>0</v>
      </c>
      <c r="Z141" s="18">
        <v>42810</v>
      </c>
      <c r="AA141" s="18">
        <v>19265</v>
      </c>
      <c r="AB141" s="18"/>
      <c r="AC141" s="18">
        <v>39689</v>
      </c>
      <c r="AD141" s="18">
        <v>0</v>
      </c>
      <c r="AE141" s="18">
        <v>85508</v>
      </c>
      <c r="AF141" s="19">
        <v>110</v>
      </c>
      <c r="AG141" s="19">
        <v>1</v>
      </c>
      <c r="AH141" s="18">
        <v>7</v>
      </c>
      <c r="AI141" s="18">
        <v>57</v>
      </c>
      <c r="AJ141" s="18">
        <v>65</v>
      </c>
      <c r="AK141" s="18">
        <v>7150</v>
      </c>
      <c r="AM141">
        <v>697</v>
      </c>
    </row>
    <row r="142" spans="1:39" x14ac:dyDescent="0.3">
      <c r="A142">
        <v>61</v>
      </c>
      <c r="B142" t="s">
        <v>154</v>
      </c>
      <c r="C142">
        <v>656</v>
      </c>
      <c r="D142" t="s">
        <v>277</v>
      </c>
      <c r="F142" s="15">
        <v>517</v>
      </c>
      <c r="G142" s="15">
        <v>103</v>
      </c>
      <c r="I142" s="16">
        <v>7432</v>
      </c>
      <c r="J142" s="17">
        <v>1692449</v>
      </c>
      <c r="K142" s="17">
        <v>239958633</v>
      </c>
      <c r="L142" s="17">
        <v>20027</v>
      </c>
      <c r="M142" s="17">
        <v>137062</v>
      </c>
      <c r="N142" s="17">
        <v>1181000</v>
      </c>
      <c r="O142" s="29"/>
      <c r="P142" s="17">
        <v>0</v>
      </c>
      <c r="Q142" s="18">
        <v>23545</v>
      </c>
      <c r="R142" s="18"/>
      <c r="S142" s="18">
        <v>85508</v>
      </c>
      <c r="T142" s="18">
        <v>85508</v>
      </c>
      <c r="U142" s="18">
        <v>16144</v>
      </c>
      <c r="V142" s="18">
        <v>97154</v>
      </c>
      <c r="W142" s="18">
        <v>81010</v>
      </c>
      <c r="X142" s="18">
        <v>16144</v>
      </c>
      <c r="Y142" s="18">
        <v>0</v>
      </c>
      <c r="Z142" s="18">
        <v>42810</v>
      </c>
      <c r="AA142" s="18">
        <v>19265</v>
      </c>
      <c r="AB142" s="18"/>
      <c r="AC142" s="18">
        <v>39689</v>
      </c>
      <c r="AD142" s="18">
        <v>0</v>
      </c>
      <c r="AE142" s="18">
        <v>85508</v>
      </c>
      <c r="AF142" s="19">
        <v>110</v>
      </c>
      <c r="AG142" s="19">
        <v>1</v>
      </c>
      <c r="AH142" s="18">
        <v>7</v>
      </c>
      <c r="AI142" s="18">
        <v>57</v>
      </c>
      <c r="AJ142" s="18">
        <v>65</v>
      </c>
      <c r="AK142" s="18">
        <v>7150</v>
      </c>
      <c r="AM142">
        <v>698</v>
      </c>
    </row>
    <row r="143" spans="1:39" x14ac:dyDescent="0.3">
      <c r="A143">
        <v>61</v>
      </c>
      <c r="B143" t="s">
        <v>154</v>
      </c>
      <c r="C143">
        <v>547</v>
      </c>
      <c r="D143" t="s">
        <v>271</v>
      </c>
      <c r="F143" s="15">
        <v>517</v>
      </c>
      <c r="G143" s="15">
        <v>103</v>
      </c>
      <c r="I143" s="16">
        <v>7432</v>
      </c>
      <c r="J143" s="17">
        <v>1692449</v>
      </c>
      <c r="K143" s="17">
        <v>239958633</v>
      </c>
      <c r="L143" s="17">
        <v>20027</v>
      </c>
      <c r="M143" s="17">
        <v>137062</v>
      </c>
      <c r="N143" s="17">
        <v>1181000</v>
      </c>
      <c r="O143" s="29"/>
      <c r="P143" s="17">
        <v>0</v>
      </c>
      <c r="Q143" s="18">
        <v>23545</v>
      </c>
      <c r="R143" s="18"/>
      <c r="S143" s="18">
        <v>85508</v>
      </c>
      <c r="T143" s="18">
        <v>85508</v>
      </c>
      <c r="U143" s="18">
        <v>16144</v>
      </c>
      <c r="V143" s="18">
        <v>97154</v>
      </c>
      <c r="W143" s="18">
        <v>81010</v>
      </c>
      <c r="X143" s="18">
        <v>16144</v>
      </c>
      <c r="Y143" s="18">
        <v>0</v>
      </c>
      <c r="Z143" s="18">
        <v>42810</v>
      </c>
      <c r="AA143" s="18">
        <v>19265</v>
      </c>
      <c r="AB143" s="18"/>
      <c r="AC143" s="18">
        <v>39689</v>
      </c>
      <c r="AD143" s="18">
        <v>0</v>
      </c>
      <c r="AE143" s="18">
        <v>85508</v>
      </c>
      <c r="AF143" s="19">
        <v>110</v>
      </c>
      <c r="AG143" s="19">
        <v>1</v>
      </c>
      <c r="AH143" s="18">
        <v>7</v>
      </c>
      <c r="AI143" s="18">
        <v>57</v>
      </c>
      <c r="AJ143" s="18">
        <v>65</v>
      </c>
      <c r="AK143" s="18">
        <v>7150</v>
      </c>
      <c r="AM143">
        <v>699</v>
      </c>
    </row>
    <row r="144" spans="1:39" x14ac:dyDescent="0.3">
      <c r="A144">
        <v>61</v>
      </c>
      <c r="B144" t="s">
        <v>154</v>
      </c>
      <c r="C144">
        <v>653</v>
      </c>
      <c r="D144" t="s">
        <v>227</v>
      </c>
      <c r="F144" s="15">
        <v>517</v>
      </c>
      <c r="G144" s="15">
        <v>103</v>
      </c>
      <c r="I144" s="16">
        <v>7432</v>
      </c>
      <c r="J144" s="17">
        <v>1692449</v>
      </c>
      <c r="K144" s="17">
        <v>239958633</v>
      </c>
      <c r="L144" s="17">
        <v>20027</v>
      </c>
      <c r="M144" s="17">
        <v>137062</v>
      </c>
      <c r="N144" s="17">
        <v>1181000</v>
      </c>
      <c r="O144" s="29"/>
      <c r="P144" s="17">
        <v>0</v>
      </c>
      <c r="Q144" s="18">
        <v>23545</v>
      </c>
      <c r="R144" s="18"/>
      <c r="S144" s="18">
        <v>85508</v>
      </c>
      <c r="T144" s="18">
        <v>85508</v>
      </c>
      <c r="U144" s="18">
        <v>16144</v>
      </c>
      <c r="V144" s="18">
        <v>97154</v>
      </c>
      <c r="W144" s="18">
        <v>81010</v>
      </c>
      <c r="X144" s="18">
        <v>16144</v>
      </c>
      <c r="Y144" s="18">
        <v>0</v>
      </c>
      <c r="Z144" s="18">
        <v>42810</v>
      </c>
      <c r="AA144" s="18">
        <v>19265</v>
      </c>
      <c r="AB144" s="18"/>
      <c r="AC144" s="18">
        <v>39689</v>
      </c>
      <c r="AD144" s="18">
        <v>0</v>
      </c>
      <c r="AE144" s="18">
        <v>85508</v>
      </c>
      <c r="AF144" s="19">
        <v>110</v>
      </c>
      <c r="AG144" s="19">
        <v>1</v>
      </c>
      <c r="AH144" s="18">
        <v>7</v>
      </c>
      <c r="AI144" s="18">
        <v>57</v>
      </c>
      <c r="AJ144" s="18">
        <v>65</v>
      </c>
      <c r="AK144" s="18">
        <v>7150</v>
      </c>
      <c r="AM144">
        <v>700</v>
      </c>
    </row>
    <row r="145" spans="1:39" x14ac:dyDescent="0.3">
      <c r="A145">
        <v>62</v>
      </c>
      <c r="B145" t="s">
        <v>155</v>
      </c>
      <c r="C145">
        <v>640</v>
      </c>
      <c r="D145" t="s">
        <v>278</v>
      </c>
      <c r="F145" s="15">
        <v>2918</v>
      </c>
      <c r="G145" s="15">
        <v>75</v>
      </c>
      <c r="I145" s="16">
        <v>185074</v>
      </c>
      <c r="J145" s="17">
        <v>3540700</v>
      </c>
      <c r="K145" s="18">
        <v>172011974</v>
      </c>
      <c r="L145" s="18">
        <v>358365</v>
      </c>
      <c r="M145" s="18">
        <v>2230176</v>
      </c>
      <c r="N145" s="18">
        <v>919000</v>
      </c>
      <c r="O145" s="17"/>
      <c r="P145" s="17">
        <v>0</v>
      </c>
      <c r="Q145" s="18">
        <f>Table2[[#This Row],[2023-24 BCTEA Extracurricular Carryover prior to repurposing (confimred amount)]]-(Table2[[#This Row],[2023-24 Carryover Extracurricular repurposed repurposed for to/from]]+Table2[[#This Row],[2023-24 Carryover Extracurricular repurposed repurposed for Extracurricular]])</f>
        <v>14568</v>
      </c>
      <c r="R145" s="18"/>
      <c r="S145" s="18">
        <v>31000</v>
      </c>
      <c r="T145" s="18">
        <f>Table2[[#This Row],[2025-26 BCTEA Approved]]-Table2[[#This Row],[2023-24 BCTEA To/from Carryover]]</f>
        <v>31000</v>
      </c>
      <c r="U145" s="18">
        <v>11155</v>
      </c>
      <c r="V145" s="18">
        <v>31155</v>
      </c>
      <c r="W145" s="18">
        <f>Table2[[#This Row],[2024-25 CDS Payment]]-X145</f>
        <v>20000</v>
      </c>
      <c r="X145" s="18">
        <f>Table2[[#This Row],[2024-25 EX Allocation]]-Table2[[#This Row],[2023-24 Carryover Extracurricular repurposed repurposed for Extracurricular]]</f>
        <v>11155</v>
      </c>
      <c r="Y145" s="18">
        <f>SUM(Table2[[#This Row],[Part of 2024-25 CDS Payment that is To/From]:[Part of 2024-25 CDS Payment that is Extracurricular]])-Table2[[#This Row],[2024-25 CDS Payment]]</f>
        <v>0</v>
      </c>
      <c r="Z145" s="18">
        <v>14568</v>
      </c>
      <c r="AA145" s="18"/>
      <c r="AB145" s="18"/>
      <c r="AC145"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25723</v>
      </c>
      <c r="AD145" s="18">
        <v>0</v>
      </c>
      <c r="AE145" s="18">
        <f>ROUND(IF(Table2[[#This Row],[2025-26 BCTEA Approved]]-Table2[[#This Row],[2023-24 BCTEA To/from Carryover]]-Table2[[#This Row],[ex Repurposed to TO/FROM - FOR REF. DNU]]&gt;0,Table2[[#This Row],[2025-26 BCTEA Approved]]-Table2[[#This Row],[2023-24 BCTEA To/from Carryover]]-Table2[[#This Row],[ex Repurposed to TO/FROM - FOR REF. DNU]], "$0"),0)</f>
        <v>31000</v>
      </c>
      <c r="AF145" s="19">
        <v>76</v>
      </c>
      <c r="AG145" s="19">
        <v>25</v>
      </c>
      <c r="AH145" s="18">
        <v>158</v>
      </c>
      <c r="AI145" s="18">
        <v>65</v>
      </c>
      <c r="AJ145" s="18">
        <v>248</v>
      </c>
      <c r="AK145" s="18">
        <f>Table2[[#This Row],[2025-26 FN_SR]]*Table2[[#This Row],[Student Count as per 2022-23 Nominal Roll]]</f>
        <v>18848</v>
      </c>
      <c r="AM145">
        <v>701</v>
      </c>
    </row>
    <row r="146" spans="1:39" x14ac:dyDescent="0.3">
      <c r="A146">
        <v>62</v>
      </c>
      <c r="B146" t="s">
        <v>155</v>
      </c>
      <c r="C146">
        <v>636</v>
      </c>
      <c r="D146" t="s">
        <v>279</v>
      </c>
      <c r="F146" s="15">
        <v>2918</v>
      </c>
      <c r="G146" s="15">
        <v>75</v>
      </c>
      <c r="I146" s="16">
        <v>185074</v>
      </c>
      <c r="J146" s="17">
        <v>3540700</v>
      </c>
      <c r="K146" s="17">
        <v>172011974</v>
      </c>
      <c r="L146" s="17">
        <v>358365</v>
      </c>
      <c r="M146" s="17">
        <v>2230176</v>
      </c>
      <c r="N146" s="17">
        <v>919000</v>
      </c>
      <c r="O146" s="29"/>
      <c r="P146" s="17">
        <v>0</v>
      </c>
      <c r="Q146" s="18">
        <v>14568</v>
      </c>
      <c r="R146" s="18"/>
      <c r="S146" s="18">
        <v>31000</v>
      </c>
      <c r="T146" s="18">
        <v>31000</v>
      </c>
      <c r="U146" s="18">
        <v>11155</v>
      </c>
      <c r="V146" s="18">
        <v>31155</v>
      </c>
      <c r="W146" s="18">
        <v>20000</v>
      </c>
      <c r="X146" s="18">
        <v>11155</v>
      </c>
      <c r="Y146" s="18">
        <v>0</v>
      </c>
      <c r="Z146" s="18">
        <v>14568</v>
      </c>
      <c r="AA146" s="18"/>
      <c r="AB146" s="18"/>
      <c r="AC146" s="18">
        <v>25723</v>
      </c>
      <c r="AD146" s="18">
        <v>0</v>
      </c>
      <c r="AE146" s="18">
        <v>31000</v>
      </c>
      <c r="AF146" s="19">
        <v>76</v>
      </c>
      <c r="AG146" s="19">
        <v>25</v>
      </c>
      <c r="AH146" s="18">
        <v>158</v>
      </c>
      <c r="AI146" s="18">
        <v>65</v>
      </c>
      <c r="AJ146" s="18">
        <v>248</v>
      </c>
      <c r="AK146" s="18">
        <v>18848</v>
      </c>
      <c r="AM146">
        <v>702</v>
      </c>
    </row>
    <row r="147" spans="1:39" x14ac:dyDescent="0.3">
      <c r="A147">
        <v>62</v>
      </c>
      <c r="B147" t="s">
        <v>155</v>
      </c>
      <c r="C147">
        <v>658</v>
      </c>
      <c r="D147" t="s">
        <v>280</v>
      </c>
      <c r="F147" s="15">
        <v>2918</v>
      </c>
      <c r="G147" s="15">
        <v>75</v>
      </c>
      <c r="I147" s="16">
        <v>185074</v>
      </c>
      <c r="J147" s="17">
        <v>3540700</v>
      </c>
      <c r="K147" s="17">
        <v>172011974</v>
      </c>
      <c r="L147" s="17">
        <v>358365</v>
      </c>
      <c r="M147" s="17">
        <v>2230176</v>
      </c>
      <c r="N147" s="17">
        <v>919000</v>
      </c>
      <c r="O147" s="29"/>
      <c r="P147" s="17">
        <v>0</v>
      </c>
      <c r="Q147" s="18">
        <v>14568</v>
      </c>
      <c r="R147" s="18"/>
      <c r="S147" s="18">
        <v>31000</v>
      </c>
      <c r="T147" s="18">
        <v>31000</v>
      </c>
      <c r="U147" s="18">
        <v>11155</v>
      </c>
      <c r="V147" s="18">
        <v>31155</v>
      </c>
      <c r="W147" s="18">
        <v>20000</v>
      </c>
      <c r="X147" s="18">
        <v>11155</v>
      </c>
      <c r="Y147" s="18">
        <v>0</v>
      </c>
      <c r="Z147" s="18">
        <v>14568</v>
      </c>
      <c r="AA147" s="18"/>
      <c r="AB147" s="18"/>
      <c r="AC147" s="18">
        <v>25723</v>
      </c>
      <c r="AD147" s="18">
        <v>0</v>
      </c>
      <c r="AE147" s="18">
        <v>31000</v>
      </c>
      <c r="AF147" s="19">
        <v>76</v>
      </c>
      <c r="AG147" s="19">
        <v>25</v>
      </c>
      <c r="AH147" s="18">
        <v>158</v>
      </c>
      <c r="AI147" s="18">
        <v>65</v>
      </c>
      <c r="AJ147" s="18">
        <v>248</v>
      </c>
      <c r="AK147" s="18">
        <v>18848</v>
      </c>
      <c r="AM147">
        <v>704</v>
      </c>
    </row>
    <row r="148" spans="1:39" x14ac:dyDescent="0.3">
      <c r="A148">
        <v>62</v>
      </c>
      <c r="B148" t="s">
        <v>155</v>
      </c>
      <c r="C148">
        <v>657</v>
      </c>
      <c r="D148" t="s">
        <v>281</v>
      </c>
      <c r="F148" s="15">
        <v>2918</v>
      </c>
      <c r="G148" s="15">
        <v>75</v>
      </c>
      <c r="I148" s="16">
        <v>185074</v>
      </c>
      <c r="J148" s="17">
        <v>3540700</v>
      </c>
      <c r="K148" s="17">
        <v>172011974</v>
      </c>
      <c r="L148" s="17">
        <v>358365</v>
      </c>
      <c r="M148" s="17">
        <v>2230176</v>
      </c>
      <c r="N148" s="17">
        <v>919000</v>
      </c>
      <c r="O148" s="29"/>
      <c r="P148" s="17">
        <v>0</v>
      </c>
      <c r="Q148" s="18">
        <v>14568</v>
      </c>
      <c r="R148" s="18"/>
      <c r="S148" s="18">
        <v>31000</v>
      </c>
      <c r="T148" s="18">
        <v>31000</v>
      </c>
      <c r="U148" s="18">
        <v>11155</v>
      </c>
      <c r="V148" s="18">
        <v>31155</v>
      </c>
      <c r="W148" s="18">
        <v>20000</v>
      </c>
      <c r="X148" s="18">
        <v>11155</v>
      </c>
      <c r="Y148" s="18">
        <v>0</v>
      </c>
      <c r="Z148" s="18">
        <v>14568</v>
      </c>
      <c r="AA148" s="18"/>
      <c r="AB148" s="18"/>
      <c r="AC148" s="18">
        <v>25723</v>
      </c>
      <c r="AD148" s="18">
        <v>0</v>
      </c>
      <c r="AE148" s="18">
        <v>31000</v>
      </c>
      <c r="AF148" s="19">
        <v>76</v>
      </c>
      <c r="AG148" s="19">
        <v>25</v>
      </c>
      <c r="AH148" s="18">
        <v>158</v>
      </c>
      <c r="AI148" s="18">
        <v>65</v>
      </c>
      <c r="AJ148" s="18">
        <v>248</v>
      </c>
      <c r="AK148" s="18">
        <v>18848</v>
      </c>
      <c r="AM148">
        <v>705</v>
      </c>
    </row>
    <row r="149" spans="1:39" x14ac:dyDescent="0.3">
      <c r="A149">
        <v>62</v>
      </c>
      <c r="B149" t="s">
        <v>155</v>
      </c>
      <c r="C149">
        <v>714</v>
      </c>
      <c r="D149" t="s">
        <v>196</v>
      </c>
      <c r="F149" s="15">
        <v>2918</v>
      </c>
      <c r="G149" s="15">
        <v>75</v>
      </c>
      <c r="I149" s="16">
        <v>185074</v>
      </c>
      <c r="J149" s="17">
        <v>3540700</v>
      </c>
      <c r="K149" s="17">
        <v>172011974</v>
      </c>
      <c r="L149" s="17">
        <v>358365</v>
      </c>
      <c r="M149" s="17">
        <v>2230176</v>
      </c>
      <c r="N149" s="17">
        <v>919000</v>
      </c>
      <c r="O149" s="29"/>
      <c r="P149" s="17">
        <v>0</v>
      </c>
      <c r="Q149" s="18">
        <v>14568</v>
      </c>
      <c r="R149" s="18"/>
      <c r="S149" s="18">
        <v>31000</v>
      </c>
      <c r="T149" s="18">
        <v>31000</v>
      </c>
      <c r="U149" s="18">
        <v>11155</v>
      </c>
      <c r="V149" s="18">
        <v>31155</v>
      </c>
      <c r="W149" s="18">
        <v>20000</v>
      </c>
      <c r="X149" s="18">
        <v>11155</v>
      </c>
      <c r="Y149" s="18">
        <v>0</v>
      </c>
      <c r="Z149" s="18">
        <v>14568</v>
      </c>
      <c r="AA149" s="18"/>
      <c r="AB149" s="18"/>
      <c r="AC149" s="18">
        <v>25723</v>
      </c>
      <c r="AD149" s="18">
        <v>0</v>
      </c>
      <c r="AE149" s="18">
        <v>31000</v>
      </c>
      <c r="AF149" s="19">
        <v>76</v>
      </c>
      <c r="AG149" s="19">
        <v>25</v>
      </c>
      <c r="AH149" s="18">
        <v>158</v>
      </c>
      <c r="AI149" s="18">
        <v>65</v>
      </c>
      <c r="AJ149" s="18">
        <v>248</v>
      </c>
      <c r="AK149" s="18">
        <v>18848</v>
      </c>
      <c r="AM149">
        <v>706</v>
      </c>
    </row>
    <row r="150" spans="1:39" x14ac:dyDescent="0.3">
      <c r="A150">
        <v>62</v>
      </c>
      <c r="B150" t="s">
        <v>155</v>
      </c>
      <c r="C150">
        <v>623</v>
      </c>
      <c r="D150" t="s">
        <v>282</v>
      </c>
      <c r="F150" s="15">
        <v>2918</v>
      </c>
      <c r="G150" s="15">
        <v>75</v>
      </c>
      <c r="I150" s="16">
        <v>185074</v>
      </c>
      <c r="J150" s="17">
        <v>3540700</v>
      </c>
      <c r="K150" s="17">
        <v>172011974</v>
      </c>
      <c r="L150" s="17">
        <v>358365</v>
      </c>
      <c r="M150" s="17">
        <v>2230176</v>
      </c>
      <c r="N150" s="17">
        <v>919000</v>
      </c>
      <c r="O150" s="29"/>
      <c r="P150" s="17">
        <v>0</v>
      </c>
      <c r="Q150" s="18">
        <v>14568</v>
      </c>
      <c r="R150" s="18"/>
      <c r="S150" s="18">
        <v>31000</v>
      </c>
      <c r="T150" s="18">
        <v>31000</v>
      </c>
      <c r="U150" s="18">
        <v>11155</v>
      </c>
      <c r="V150" s="18">
        <v>31155</v>
      </c>
      <c r="W150" s="18">
        <v>20000</v>
      </c>
      <c r="X150" s="18">
        <v>11155</v>
      </c>
      <c r="Y150" s="18">
        <v>0</v>
      </c>
      <c r="Z150" s="18">
        <v>14568</v>
      </c>
      <c r="AA150" s="18"/>
      <c r="AB150" s="18"/>
      <c r="AC150" s="18">
        <v>25723</v>
      </c>
      <c r="AD150" s="18">
        <v>0</v>
      </c>
      <c r="AE150" s="18">
        <v>31000</v>
      </c>
      <c r="AF150" s="19">
        <v>76</v>
      </c>
      <c r="AG150" s="19">
        <v>25</v>
      </c>
      <c r="AH150" s="18">
        <v>158</v>
      </c>
      <c r="AI150" s="18">
        <v>65</v>
      </c>
      <c r="AJ150" s="18">
        <v>248</v>
      </c>
      <c r="AK150" s="18">
        <v>18848</v>
      </c>
      <c r="AM150">
        <v>708</v>
      </c>
    </row>
    <row r="151" spans="1:39" x14ac:dyDescent="0.3">
      <c r="A151">
        <v>63</v>
      </c>
      <c r="B151" t="s">
        <v>156</v>
      </c>
      <c r="C151">
        <v>642</v>
      </c>
      <c r="D151" t="s">
        <v>274</v>
      </c>
      <c r="F151" s="15">
        <v>2700</v>
      </c>
      <c r="G151" s="15">
        <v>288</v>
      </c>
      <c r="I151" s="16">
        <v>860943</v>
      </c>
      <c r="J151" s="17">
        <v>1727278</v>
      </c>
      <c r="K151" s="18">
        <v>89349377</v>
      </c>
      <c r="L151" s="18">
        <v>280000</v>
      </c>
      <c r="M151" s="18">
        <v>1707590</v>
      </c>
      <c r="N151" s="18">
        <v>506000</v>
      </c>
      <c r="O151" s="17"/>
      <c r="P151" s="17">
        <v>0</v>
      </c>
      <c r="Q151" s="18">
        <f>Table2[[#This Row],[2023-24 BCTEA Extracurricular Carryover prior to repurposing (confimred amount)]]-(Table2[[#This Row],[2023-24 Carryover Extracurricular repurposed repurposed for to/from]]+Table2[[#This Row],[2023-24 Carryover Extracurricular repurposed repurposed for Extracurricular]])</f>
        <v>64556</v>
      </c>
      <c r="R151" s="18"/>
      <c r="S151" s="18">
        <v>152782</v>
      </c>
      <c r="T151" s="18">
        <f>Table2[[#This Row],[2025-26 BCTEA Approved]]-Table2[[#This Row],[2023-24 BCTEA To/from Carryover]]</f>
        <v>152782</v>
      </c>
      <c r="U151" s="18">
        <v>38448</v>
      </c>
      <c r="V151" s="18">
        <v>94520</v>
      </c>
      <c r="W151" s="18">
        <f>Table2[[#This Row],[2024-25 CDS Payment]]-X151</f>
        <v>56072</v>
      </c>
      <c r="X151" s="18">
        <f>Table2[[#This Row],[2024-25 EX Allocation]]-Table2[[#This Row],[2023-24 Carryover Extracurricular repurposed repurposed for Extracurricular]]</f>
        <v>38448</v>
      </c>
      <c r="Y151" s="18">
        <f>SUM(Table2[[#This Row],[Part of 2024-25 CDS Payment that is To/From]:[Part of 2024-25 CDS Payment that is Extracurricular]])-Table2[[#This Row],[2024-25 CDS Payment]]</f>
        <v>0</v>
      </c>
      <c r="Z151" s="18">
        <v>117374</v>
      </c>
      <c r="AA151" s="18">
        <v>52818</v>
      </c>
      <c r="AB151" s="18"/>
      <c r="AC151"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103004</v>
      </c>
      <c r="AD151" s="18">
        <v>0</v>
      </c>
      <c r="AE151" s="18">
        <f>ROUND(IF(Table2[[#This Row],[2025-26 BCTEA Approved]]-Table2[[#This Row],[2023-24 BCTEA To/from Carryover]]-Table2[[#This Row],[ex Repurposed to TO/FROM - FOR REF. DNU]]&gt;0,Table2[[#This Row],[2025-26 BCTEA Approved]]-Table2[[#This Row],[2023-24 BCTEA To/from Carryover]]-Table2[[#This Row],[ex Repurposed to TO/FROM - FOR REF. DNU]], "$0"),0)</f>
        <v>152782</v>
      </c>
      <c r="AF151" s="19">
        <v>262</v>
      </c>
      <c r="AG151" s="19">
        <v>37</v>
      </c>
      <c r="AH151" s="18">
        <v>227</v>
      </c>
      <c r="AI151" s="18">
        <v>67</v>
      </c>
      <c r="AJ151" s="18">
        <v>331</v>
      </c>
      <c r="AK151" s="18">
        <f>Table2[[#This Row],[2025-26 FN_SR]]*Table2[[#This Row],[Student Count as per 2022-23 Nominal Roll]]</f>
        <v>86722</v>
      </c>
      <c r="AM151">
        <v>709</v>
      </c>
    </row>
    <row r="152" spans="1:39" x14ac:dyDescent="0.3">
      <c r="A152">
        <v>63</v>
      </c>
      <c r="B152" t="s">
        <v>156</v>
      </c>
      <c r="C152">
        <v>644</v>
      </c>
      <c r="D152" t="s">
        <v>275</v>
      </c>
      <c r="F152" s="15">
        <v>2700</v>
      </c>
      <c r="G152" s="15">
        <v>288</v>
      </c>
      <c r="I152" s="16">
        <v>860943</v>
      </c>
      <c r="J152" s="17">
        <v>1727278</v>
      </c>
      <c r="K152" s="17">
        <v>89349377</v>
      </c>
      <c r="L152" s="17">
        <v>280000</v>
      </c>
      <c r="M152" s="17">
        <v>1707590</v>
      </c>
      <c r="N152" s="17">
        <v>506000</v>
      </c>
      <c r="O152" s="29"/>
      <c r="P152" s="17">
        <v>0</v>
      </c>
      <c r="Q152" s="18">
        <v>64556</v>
      </c>
      <c r="R152" s="18"/>
      <c r="S152" s="18">
        <v>152782</v>
      </c>
      <c r="T152" s="18">
        <v>152782</v>
      </c>
      <c r="U152" s="18">
        <v>38448</v>
      </c>
      <c r="V152" s="18">
        <v>94520</v>
      </c>
      <c r="W152" s="18">
        <v>56072</v>
      </c>
      <c r="X152" s="18">
        <v>38448</v>
      </c>
      <c r="Y152" s="18">
        <v>0</v>
      </c>
      <c r="Z152" s="18">
        <v>117374</v>
      </c>
      <c r="AA152" s="18">
        <v>52818</v>
      </c>
      <c r="AB152" s="18"/>
      <c r="AC152" s="18">
        <v>103004</v>
      </c>
      <c r="AD152" s="18">
        <v>0</v>
      </c>
      <c r="AE152" s="18">
        <v>152782</v>
      </c>
      <c r="AF152" s="19">
        <v>262</v>
      </c>
      <c r="AG152" s="19">
        <v>37</v>
      </c>
      <c r="AH152" s="18">
        <v>227</v>
      </c>
      <c r="AI152" s="18">
        <v>67</v>
      </c>
      <c r="AJ152" s="18">
        <v>331</v>
      </c>
      <c r="AK152" s="18">
        <v>86722</v>
      </c>
      <c r="AM152">
        <v>710</v>
      </c>
    </row>
    <row r="153" spans="1:39" x14ac:dyDescent="0.3">
      <c r="A153">
        <v>63</v>
      </c>
      <c r="B153" t="s">
        <v>156</v>
      </c>
      <c r="C153">
        <v>653</v>
      </c>
      <c r="D153" t="s">
        <v>227</v>
      </c>
      <c r="F153" s="15">
        <v>2700</v>
      </c>
      <c r="G153" s="15">
        <v>288</v>
      </c>
      <c r="I153" s="16">
        <v>860943</v>
      </c>
      <c r="J153" s="17">
        <v>1727278</v>
      </c>
      <c r="K153" s="17">
        <v>89349377</v>
      </c>
      <c r="L153" s="17">
        <v>280000</v>
      </c>
      <c r="M153" s="17">
        <v>1707590</v>
      </c>
      <c r="N153" s="17">
        <v>506000</v>
      </c>
      <c r="O153" s="29"/>
      <c r="P153" s="17">
        <v>0</v>
      </c>
      <c r="Q153" s="18">
        <v>64556</v>
      </c>
      <c r="R153" s="18"/>
      <c r="S153" s="18">
        <v>152782</v>
      </c>
      <c r="T153" s="18">
        <v>152782</v>
      </c>
      <c r="U153" s="18">
        <v>38448</v>
      </c>
      <c r="V153" s="18">
        <v>94520</v>
      </c>
      <c r="W153" s="18">
        <v>56072</v>
      </c>
      <c r="X153" s="18">
        <v>38448</v>
      </c>
      <c r="Y153" s="18">
        <v>0</v>
      </c>
      <c r="Z153" s="18">
        <v>117374</v>
      </c>
      <c r="AA153" s="18">
        <v>52818</v>
      </c>
      <c r="AB153" s="18"/>
      <c r="AC153" s="18">
        <v>103004</v>
      </c>
      <c r="AD153" s="18">
        <v>0</v>
      </c>
      <c r="AE153" s="18">
        <v>152782</v>
      </c>
      <c r="AF153" s="19">
        <v>262</v>
      </c>
      <c r="AG153" s="19">
        <v>37</v>
      </c>
      <c r="AH153" s="18">
        <v>227</v>
      </c>
      <c r="AI153" s="18">
        <v>67</v>
      </c>
      <c r="AJ153" s="18">
        <v>331</v>
      </c>
      <c r="AK153" s="18">
        <v>86722</v>
      </c>
      <c r="AM153">
        <v>711</v>
      </c>
    </row>
    <row r="154" spans="1:39" x14ac:dyDescent="0.3">
      <c r="A154">
        <v>63</v>
      </c>
      <c r="B154" t="s">
        <v>156</v>
      </c>
      <c r="D154" t="s">
        <v>286</v>
      </c>
      <c r="F154" s="15">
        <v>2700</v>
      </c>
      <c r="G154" s="15">
        <v>288</v>
      </c>
      <c r="I154" s="16">
        <v>860943</v>
      </c>
      <c r="J154" s="17">
        <v>1727278</v>
      </c>
      <c r="K154" s="17">
        <v>89349377</v>
      </c>
      <c r="L154" s="17">
        <v>280000</v>
      </c>
      <c r="M154" s="17">
        <v>1707590</v>
      </c>
      <c r="N154" s="17">
        <v>506000</v>
      </c>
      <c r="O154" s="29"/>
      <c r="P154" s="17">
        <v>0</v>
      </c>
      <c r="Q154" s="18">
        <v>64556</v>
      </c>
      <c r="R154" s="18"/>
      <c r="S154" s="18">
        <v>152782</v>
      </c>
      <c r="T154" s="18">
        <v>152782</v>
      </c>
      <c r="U154" s="18">
        <v>38448</v>
      </c>
      <c r="V154" s="18">
        <v>94520</v>
      </c>
      <c r="W154" s="18">
        <v>56072</v>
      </c>
      <c r="X154" s="18">
        <v>38448</v>
      </c>
      <c r="Y154" s="18">
        <v>0</v>
      </c>
      <c r="Z154" s="18">
        <v>117374</v>
      </c>
      <c r="AA154" s="18">
        <v>52818</v>
      </c>
      <c r="AB154" s="18"/>
      <c r="AC154" s="18">
        <v>103004</v>
      </c>
      <c r="AD154" s="18">
        <v>0</v>
      </c>
      <c r="AE154" s="18">
        <v>152782</v>
      </c>
      <c r="AF154" s="19">
        <v>262</v>
      </c>
      <c r="AG154" s="19">
        <v>37</v>
      </c>
      <c r="AH154" s="18">
        <v>227</v>
      </c>
      <c r="AI154" s="18">
        <v>67</v>
      </c>
      <c r="AJ154" s="18">
        <v>331</v>
      </c>
      <c r="AK154" s="18">
        <v>86722</v>
      </c>
      <c r="AM154">
        <v>712</v>
      </c>
    </row>
    <row r="155" spans="1:39" x14ac:dyDescent="0.3">
      <c r="A155">
        <v>63</v>
      </c>
      <c r="B155" t="s">
        <v>156</v>
      </c>
      <c r="C155">
        <v>714</v>
      </c>
      <c r="D155" t="s">
        <v>196</v>
      </c>
      <c r="F155" s="15">
        <v>2700</v>
      </c>
      <c r="G155" s="15">
        <v>288</v>
      </c>
      <c r="I155" s="16">
        <v>860943</v>
      </c>
      <c r="J155" s="17">
        <v>1727278</v>
      </c>
      <c r="K155" s="17">
        <v>89349377</v>
      </c>
      <c r="L155" s="17">
        <v>280000</v>
      </c>
      <c r="M155" s="17">
        <v>1707590</v>
      </c>
      <c r="N155" s="17">
        <v>506000</v>
      </c>
      <c r="O155" s="29"/>
      <c r="P155" s="17">
        <v>0</v>
      </c>
      <c r="Q155" s="18">
        <v>64556</v>
      </c>
      <c r="R155" s="18"/>
      <c r="S155" s="18">
        <v>152782</v>
      </c>
      <c r="T155" s="18">
        <v>152782</v>
      </c>
      <c r="U155" s="18">
        <v>38448</v>
      </c>
      <c r="V155" s="18">
        <v>94520</v>
      </c>
      <c r="W155" s="18">
        <v>56072</v>
      </c>
      <c r="X155" s="18">
        <v>38448</v>
      </c>
      <c r="Y155" s="18">
        <v>0</v>
      </c>
      <c r="Z155" s="18">
        <v>117374</v>
      </c>
      <c r="AA155" s="18">
        <v>52818</v>
      </c>
      <c r="AB155" s="18"/>
      <c r="AC155" s="18">
        <v>103004</v>
      </c>
      <c r="AD155" s="18">
        <v>0</v>
      </c>
      <c r="AE155" s="18">
        <v>152782</v>
      </c>
      <c r="AF155" s="19">
        <v>262</v>
      </c>
      <c r="AG155" s="19">
        <v>37</v>
      </c>
      <c r="AH155" s="18">
        <v>227</v>
      </c>
      <c r="AI155" s="18">
        <v>67</v>
      </c>
      <c r="AJ155" s="18">
        <v>331</v>
      </c>
      <c r="AK155" s="18">
        <v>86722</v>
      </c>
      <c r="AM155">
        <v>713</v>
      </c>
    </row>
    <row r="156" spans="1:39" x14ac:dyDescent="0.3">
      <c r="A156">
        <v>63</v>
      </c>
      <c r="B156" t="s">
        <v>156</v>
      </c>
      <c r="C156">
        <v>654</v>
      </c>
      <c r="D156" t="s">
        <v>283</v>
      </c>
      <c r="F156" s="15">
        <v>2700</v>
      </c>
      <c r="G156" s="15">
        <v>288</v>
      </c>
      <c r="I156" s="16">
        <v>860943</v>
      </c>
      <c r="J156" s="17">
        <v>1727278</v>
      </c>
      <c r="K156" s="17">
        <v>89349377</v>
      </c>
      <c r="L156" s="17">
        <v>280000</v>
      </c>
      <c r="M156" s="17">
        <v>1707590</v>
      </c>
      <c r="N156" s="17">
        <v>506000</v>
      </c>
      <c r="O156" s="29"/>
      <c r="P156" s="17">
        <v>0</v>
      </c>
      <c r="Q156" s="18">
        <v>64556</v>
      </c>
      <c r="R156" s="18"/>
      <c r="S156" s="18">
        <v>152782</v>
      </c>
      <c r="T156" s="18">
        <v>152782</v>
      </c>
      <c r="U156" s="18">
        <v>38448</v>
      </c>
      <c r="V156" s="18">
        <v>94520</v>
      </c>
      <c r="W156" s="18">
        <v>56072</v>
      </c>
      <c r="X156" s="18">
        <v>38448</v>
      </c>
      <c r="Y156" s="18">
        <v>0</v>
      </c>
      <c r="Z156" s="18">
        <v>117374</v>
      </c>
      <c r="AA156" s="18">
        <v>52818</v>
      </c>
      <c r="AB156" s="18"/>
      <c r="AC156" s="18">
        <v>103004</v>
      </c>
      <c r="AD156" s="18">
        <v>0</v>
      </c>
      <c r="AE156" s="18">
        <v>152782</v>
      </c>
      <c r="AF156" s="19">
        <v>262</v>
      </c>
      <c r="AG156" s="19">
        <v>37</v>
      </c>
      <c r="AH156" s="18">
        <v>227</v>
      </c>
      <c r="AI156" s="18">
        <v>67</v>
      </c>
      <c r="AJ156" s="18">
        <v>331</v>
      </c>
      <c r="AK156" s="18">
        <v>86722</v>
      </c>
      <c r="AM156">
        <v>714</v>
      </c>
    </row>
    <row r="157" spans="1:39" x14ac:dyDescent="0.3">
      <c r="A157">
        <v>63</v>
      </c>
      <c r="B157" t="s">
        <v>156</v>
      </c>
      <c r="C157">
        <v>655</v>
      </c>
      <c r="D157" t="s">
        <v>284</v>
      </c>
      <c r="F157" s="15">
        <v>2700</v>
      </c>
      <c r="G157" s="15">
        <v>288</v>
      </c>
      <c r="I157" s="16">
        <v>860943</v>
      </c>
      <c r="J157" s="17">
        <v>1727278</v>
      </c>
      <c r="K157" s="17">
        <v>89349377</v>
      </c>
      <c r="L157" s="17">
        <v>280000</v>
      </c>
      <c r="M157" s="17">
        <v>1707590</v>
      </c>
      <c r="N157" s="17">
        <v>506000</v>
      </c>
      <c r="O157" s="29"/>
      <c r="P157" s="17">
        <v>0</v>
      </c>
      <c r="Q157" s="18">
        <v>64556</v>
      </c>
      <c r="R157" s="18"/>
      <c r="S157" s="18">
        <v>152782</v>
      </c>
      <c r="T157" s="18">
        <v>152782</v>
      </c>
      <c r="U157" s="18">
        <v>38448</v>
      </c>
      <c r="V157" s="18">
        <v>94520</v>
      </c>
      <c r="W157" s="18">
        <v>56072</v>
      </c>
      <c r="X157" s="18">
        <v>38448</v>
      </c>
      <c r="Y157" s="18">
        <v>0</v>
      </c>
      <c r="Z157" s="18">
        <v>117374</v>
      </c>
      <c r="AA157" s="18">
        <v>52818</v>
      </c>
      <c r="AB157" s="18"/>
      <c r="AC157" s="18">
        <v>103004</v>
      </c>
      <c r="AD157" s="18">
        <v>0</v>
      </c>
      <c r="AE157" s="18">
        <v>152782</v>
      </c>
      <c r="AF157" s="19">
        <v>262</v>
      </c>
      <c r="AG157" s="19">
        <v>37</v>
      </c>
      <c r="AH157" s="18">
        <v>227</v>
      </c>
      <c r="AI157" s="18">
        <v>67</v>
      </c>
      <c r="AJ157" s="18">
        <v>331</v>
      </c>
      <c r="AK157" s="18">
        <v>86722</v>
      </c>
      <c r="AM157">
        <v>715</v>
      </c>
    </row>
    <row r="158" spans="1:39" x14ac:dyDescent="0.3">
      <c r="A158">
        <v>63</v>
      </c>
      <c r="B158" t="s">
        <v>156</v>
      </c>
      <c r="C158">
        <v>652</v>
      </c>
      <c r="D158" t="s">
        <v>285</v>
      </c>
      <c r="F158" s="15">
        <v>2700</v>
      </c>
      <c r="G158" s="15">
        <v>288</v>
      </c>
      <c r="I158" s="16">
        <v>860943</v>
      </c>
      <c r="J158" s="17">
        <v>1727278</v>
      </c>
      <c r="K158" s="17">
        <v>89349377</v>
      </c>
      <c r="L158" s="17">
        <v>280000</v>
      </c>
      <c r="M158" s="17">
        <v>1707590</v>
      </c>
      <c r="N158" s="17">
        <v>506000</v>
      </c>
      <c r="O158" s="29"/>
      <c r="P158" s="17">
        <v>0</v>
      </c>
      <c r="Q158" s="18">
        <v>64556</v>
      </c>
      <c r="R158" s="18"/>
      <c r="S158" s="18">
        <v>152782</v>
      </c>
      <c r="T158" s="18">
        <v>152782</v>
      </c>
      <c r="U158" s="18">
        <v>38448</v>
      </c>
      <c r="V158" s="18">
        <v>94520</v>
      </c>
      <c r="W158" s="18">
        <v>56072</v>
      </c>
      <c r="X158" s="18">
        <v>38448</v>
      </c>
      <c r="Y158" s="18">
        <v>0</v>
      </c>
      <c r="Z158" s="18">
        <v>117374</v>
      </c>
      <c r="AA158" s="18">
        <v>52818</v>
      </c>
      <c r="AB158" s="18"/>
      <c r="AC158" s="18">
        <v>103004</v>
      </c>
      <c r="AD158" s="18">
        <v>0</v>
      </c>
      <c r="AE158" s="18">
        <v>152782</v>
      </c>
      <c r="AF158" s="19">
        <v>262</v>
      </c>
      <c r="AG158" s="19">
        <v>37</v>
      </c>
      <c r="AH158" s="18">
        <v>227</v>
      </c>
      <c r="AI158" s="18">
        <v>67</v>
      </c>
      <c r="AJ158" s="18">
        <v>331</v>
      </c>
      <c r="AK158" s="18">
        <v>86722</v>
      </c>
      <c r="AM158">
        <v>716</v>
      </c>
    </row>
    <row r="159" spans="1:39" x14ac:dyDescent="0.3">
      <c r="A159">
        <v>63</v>
      </c>
      <c r="B159" t="s">
        <v>156</v>
      </c>
      <c r="C159">
        <v>714</v>
      </c>
      <c r="D159" t="s">
        <v>196</v>
      </c>
      <c r="F159" s="15">
        <v>2700</v>
      </c>
      <c r="G159" s="15">
        <v>288</v>
      </c>
      <c r="I159" s="16">
        <v>860943</v>
      </c>
      <c r="J159" s="17">
        <v>1727278</v>
      </c>
      <c r="K159" s="17">
        <v>89349377</v>
      </c>
      <c r="L159" s="17">
        <v>280000</v>
      </c>
      <c r="M159" s="17">
        <v>1707590</v>
      </c>
      <c r="N159" s="17">
        <v>506000</v>
      </c>
      <c r="O159" s="29"/>
      <c r="P159" s="17">
        <v>0</v>
      </c>
      <c r="Q159" s="18">
        <v>64556</v>
      </c>
      <c r="R159" s="18"/>
      <c r="S159" s="18">
        <v>152782</v>
      </c>
      <c r="T159" s="18">
        <v>152782</v>
      </c>
      <c r="U159" s="18">
        <v>38448</v>
      </c>
      <c r="V159" s="18">
        <v>94520</v>
      </c>
      <c r="W159" s="18">
        <v>56072</v>
      </c>
      <c r="X159" s="18">
        <v>38448</v>
      </c>
      <c r="Y159" s="18">
        <v>0</v>
      </c>
      <c r="Z159" s="18">
        <v>117374</v>
      </c>
      <c r="AA159" s="18">
        <v>52818</v>
      </c>
      <c r="AB159" s="18"/>
      <c r="AC159" s="18">
        <v>103004</v>
      </c>
      <c r="AD159" s="18">
        <v>0</v>
      </c>
      <c r="AE159" s="18">
        <v>152782</v>
      </c>
      <c r="AF159" s="19">
        <v>262</v>
      </c>
      <c r="AG159" s="19">
        <v>37</v>
      </c>
      <c r="AH159" s="18">
        <v>227</v>
      </c>
      <c r="AI159" s="18">
        <v>67</v>
      </c>
      <c r="AJ159" s="18">
        <v>331</v>
      </c>
      <c r="AK159" s="18">
        <v>86722</v>
      </c>
      <c r="AM159">
        <v>717</v>
      </c>
    </row>
    <row r="160" spans="1:39" x14ac:dyDescent="0.3">
      <c r="A160">
        <v>64</v>
      </c>
      <c r="B160" t="s">
        <v>157</v>
      </c>
      <c r="C160">
        <v>642</v>
      </c>
      <c r="D160" t="s">
        <v>287</v>
      </c>
      <c r="F160" s="21"/>
      <c r="G160" s="21"/>
      <c r="I160" s="16"/>
      <c r="J160" s="17">
        <v>1842617</v>
      </c>
      <c r="K160" s="18">
        <v>22517882</v>
      </c>
      <c r="L160" s="18">
        <v>328264</v>
      </c>
      <c r="M160" s="18">
        <v>1987384</v>
      </c>
      <c r="N160" s="18">
        <v>66000</v>
      </c>
      <c r="O160" s="17"/>
      <c r="P160" s="17">
        <v>0</v>
      </c>
      <c r="Q160" s="18">
        <f>Table2[[#This Row],[2023-24 BCTEA Extracurricular Carryover prior to repurposing (confimred amount)]]-(Table2[[#This Row],[2023-24 Carryover Extracurricular repurposed repurposed for to/from]]+Table2[[#This Row],[2023-24 Carryover Extracurricular repurposed repurposed for Extracurricular]])</f>
        <v>150</v>
      </c>
      <c r="R160" s="18"/>
      <c r="S160" s="18">
        <v>0</v>
      </c>
      <c r="T160" s="18">
        <f>Table2[[#This Row],[2025-26 BCTEA Approved]]-Table2[[#This Row],[2023-24 BCTEA To/from Carryover]]</f>
        <v>0</v>
      </c>
      <c r="U160" s="18">
        <v>150</v>
      </c>
      <c r="V160" s="18">
        <v>150</v>
      </c>
      <c r="W160" s="18">
        <f>Table2[[#This Row],[2024-25 CDS Payment]]-X160</f>
        <v>0</v>
      </c>
      <c r="X160" s="18">
        <f>Table2[[#This Row],[2024-25 EX Allocation]]-Table2[[#This Row],[2023-24 Carryover Extracurricular repurposed repurposed for Extracurricular]]</f>
        <v>150</v>
      </c>
      <c r="Y160" s="18">
        <f>SUM(Table2[[#This Row],[Part of 2024-25 CDS Payment that is To/From]:[Part of 2024-25 CDS Payment that is Extracurricular]])-Table2[[#This Row],[2024-25 CDS Payment]]</f>
        <v>0</v>
      </c>
      <c r="Z160" s="18">
        <v>150</v>
      </c>
      <c r="AA160" s="18">
        <v>0</v>
      </c>
      <c r="AB160" s="18"/>
      <c r="AC160"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300</v>
      </c>
      <c r="AD160" s="18">
        <v>0</v>
      </c>
      <c r="AE160" s="18">
        <f>ROUND(IF(Table2[[#This Row],[2025-26 BCTEA Approved]]-Table2[[#This Row],[2023-24 BCTEA To/from Carryover]]-Table2[[#This Row],[ex Repurposed to TO/FROM - FOR REF. DNU]]&gt;0,Table2[[#This Row],[2025-26 BCTEA Approved]]-Table2[[#This Row],[2023-24 BCTEA To/from Carryover]]-Table2[[#This Row],[ex Repurposed to TO/FROM - FOR REF. DNU]], "$0"),0)</f>
        <v>0</v>
      </c>
      <c r="AF160" s="19">
        <v>1</v>
      </c>
      <c r="AG160" s="19">
        <v>227</v>
      </c>
      <c r="AH160" s="18">
        <v>1374</v>
      </c>
      <c r="AI160" s="18">
        <v>46</v>
      </c>
      <c r="AJ160" s="18">
        <v>1647</v>
      </c>
      <c r="AK160" s="18">
        <f>Table2[[#This Row],[2025-26 FN_SR]]*Table2[[#This Row],[Student Count as per 2022-23 Nominal Roll]]</f>
        <v>1647</v>
      </c>
      <c r="AM160">
        <v>718</v>
      </c>
    </row>
    <row r="161" spans="1:39" x14ac:dyDescent="0.3">
      <c r="A161">
        <v>67</v>
      </c>
      <c r="B161" t="s">
        <v>158</v>
      </c>
      <c r="C161">
        <v>597</v>
      </c>
      <c r="D161" t="s">
        <v>288</v>
      </c>
      <c r="F161" s="15">
        <v>1286</v>
      </c>
      <c r="G161" s="15">
        <v>37</v>
      </c>
      <c r="I161" s="16">
        <v>25366</v>
      </c>
      <c r="J161" s="17">
        <v>876578</v>
      </c>
      <c r="K161" s="18">
        <v>73390540</v>
      </c>
      <c r="L161" s="18">
        <v>167035</v>
      </c>
      <c r="M161" s="18">
        <v>1032070</v>
      </c>
      <c r="N161" s="18">
        <v>494000</v>
      </c>
      <c r="O161" s="17"/>
      <c r="P161" s="17">
        <v>16269</v>
      </c>
      <c r="Q161" s="18">
        <f>Table2[[#This Row],[2023-24 BCTEA Extracurricular Carryover prior to repurposing (confimred amount)]]-(Table2[[#This Row],[2023-24 Carryover Extracurricular repurposed repurposed for to/from]]+Table2[[#This Row],[2023-24 Carryover Extracurricular repurposed repurposed for Extracurricular]])</f>
        <v>15946</v>
      </c>
      <c r="R161" s="18"/>
      <c r="S161" s="18">
        <v>67415</v>
      </c>
      <c r="T161" s="18">
        <f>Table2[[#This Row],[2025-26 BCTEA Approved]]-Table2[[#This Row],[2023-24 BCTEA To/from Carryover]]</f>
        <v>51146</v>
      </c>
      <c r="U161" s="18">
        <v>9834</v>
      </c>
      <c r="V161" s="18">
        <v>41087</v>
      </c>
      <c r="W161" s="18">
        <f>Table2[[#This Row],[2024-25 CDS Payment]]-X161</f>
        <v>31253</v>
      </c>
      <c r="X161" s="18">
        <f>Table2[[#This Row],[2024-25 EX Allocation]]-Table2[[#This Row],[2023-24 Carryover Extracurricular repurposed repurposed for Extracurricular]]</f>
        <v>9834</v>
      </c>
      <c r="Y161" s="18">
        <f>SUM(Table2[[#This Row],[Part of 2024-25 CDS Payment that is To/From]:[Part of 2024-25 CDS Payment that is Extracurricular]])-Table2[[#This Row],[2024-25 CDS Payment]]</f>
        <v>0</v>
      </c>
      <c r="Z161" s="18">
        <v>28993</v>
      </c>
      <c r="AA161" s="18">
        <v>13047</v>
      </c>
      <c r="AB161" s="18"/>
      <c r="AC161"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25780</v>
      </c>
      <c r="AD161" s="18">
        <v>0</v>
      </c>
      <c r="AE161" s="18">
        <f>ROUND(IF(Table2[[#This Row],[2025-26 BCTEA Approved]]-Table2[[#This Row],[2023-24 BCTEA To/from Carryover]]-Table2[[#This Row],[ex Repurposed to TO/FROM - FOR REF. DNU]]&gt;0,Table2[[#This Row],[2025-26 BCTEA Approved]]-Table2[[#This Row],[2023-24 BCTEA To/from Carryover]]-Table2[[#This Row],[ex Repurposed to TO/FROM - FOR REF. DNU]], "$0"),0)</f>
        <v>51146</v>
      </c>
      <c r="AF161" s="19">
        <v>67</v>
      </c>
      <c r="AG161" s="19">
        <v>29</v>
      </c>
      <c r="AH161" s="18">
        <v>178</v>
      </c>
      <c r="AI161" s="18">
        <v>85</v>
      </c>
      <c r="AJ161" s="18">
        <v>292</v>
      </c>
      <c r="AK161" s="18">
        <f>Table2[[#This Row],[2025-26 FN_SR]]*Table2[[#This Row],[Student Count as per 2022-23 Nominal Roll]]</f>
        <v>19564</v>
      </c>
      <c r="AM161">
        <v>719</v>
      </c>
    </row>
    <row r="162" spans="1:39" x14ac:dyDescent="0.3">
      <c r="A162">
        <v>67</v>
      </c>
      <c r="B162" t="s">
        <v>158</v>
      </c>
      <c r="C162">
        <v>688</v>
      </c>
      <c r="D162" t="s">
        <v>289</v>
      </c>
      <c r="F162" s="15">
        <v>1286</v>
      </c>
      <c r="G162" s="15">
        <v>37</v>
      </c>
      <c r="I162" s="16">
        <v>25366</v>
      </c>
      <c r="J162" s="17">
        <v>876578</v>
      </c>
      <c r="K162" s="17">
        <v>73390540</v>
      </c>
      <c r="L162" s="17">
        <v>167035</v>
      </c>
      <c r="M162" s="17">
        <v>1032070</v>
      </c>
      <c r="N162" s="17">
        <v>494000</v>
      </c>
      <c r="O162" s="29"/>
      <c r="P162" s="17">
        <v>16269</v>
      </c>
      <c r="Q162" s="18">
        <v>15946</v>
      </c>
      <c r="R162" s="18"/>
      <c r="S162" s="18">
        <v>67415</v>
      </c>
      <c r="T162" s="18">
        <v>51146</v>
      </c>
      <c r="U162" s="18">
        <v>9834</v>
      </c>
      <c r="V162" s="18">
        <v>41087</v>
      </c>
      <c r="W162" s="18">
        <v>31253</v>
      </c>
      <c r="X162" s="18">
        <v>9834</v>
      </c>
      <c r="Y162" s="18">
        <v>0</v>
      </c>
      <c r="Z162" s="18">
        <v>28993</v>
      </c>
      <c r="AA162" s="18">
        <v>13047</v>
      </c>
      <c r="AB162" s="18"/>
      <c r="AC162" s="18">
        <v>25780</v>
      </c>
      <c r="AD162" s="18">
        <v>0</v>
      </c>
      <c r="AE162" s="18">
        <v>51146</v>
      </c>
      <c r="AF162" s="19">
        <v>67</v>
      </c>
      <c r="AG162" s="19">
        <v>29</v>
      </c>
      <c r="AH162" s="18">
        <v>178</v>
      </c>
      <c r="AI162" s="18">
        <v>85</v>
      </c>
      <c r="AJ162" s="18">
        <v>292</v>
      </c>
      <c r="AK162" s="18">
        <v>19564</v>
      </c>
      <c r="AM162">
        <v>720</v>
      </c>
    </row>
    <row r="163" spans="1:39" x14ac:dyDescent="0.3">
      <c r="A163">
        <v>68</v>
      </c>
      <c r="B163" t="s">
        <v>159</v>
      </c>
      <c r="C163">
        <v>649</v>
      </c>
      <c r="D163" t="s">
        <v>290</v>
      </c>
      <c r="F163" s="15">
        <v>950</v>
      </c>
      <c r="G163" s="15">
        <v>247</v>
      </c>
      <c r="I163" s="16">
        <v>32725</v>
      </c>
      <c r="J163" s="17">
        <v>1856846</v>
      </c>
      <c r="K163" s="18">
        <v>175037450</v>
      </c>
      <c r="L163" s="18">
        <v>244630</v>
      </c>
      <c r="M163" s="18">
        <v>1676271</v>
      </c>
      <c r="N163" s="18">
        <v>871000</v>
      </c>
      <c r="O163" s="17"/>
      <c r="P163" s="17">
        <v>0</v>
      </c>
      <c r="Q163" s="18">
        <f>Table2[[#This Row],[2023-24 BCTEA Extracurricular Carryover prior to repurposing (confimred amount)]]-(Table2[[#This Row],[2023-24 Carryover Extracurricular repurposed repurposed for to/from]]+Table2[[#This Row],[2023-24 Carryover Extracurricular repurposed repurposed for Extracurricular]])</f>
        <v>32659</v>
      </c>
      <c r="R163" s="18"/>
      <c r="S163" s="18">
        <v>347939</v>
      </c>
      <c r="T163" s="18">
        <f>Table2[[#This Row],[2025-26 BCTEA Approved]]-Table2[[#This Row],[2023-24 BCTEA To/from Carryover]]</f>
        <v>347939</v>
      </c>
      <c r="U163" s="18">
        <v>25682</v>
      </c>
      <c r="V163" s="18">
        <v>227707</v>
      </c>
      <c r="W163" s="18">
        <f>Table2[[#This Row],[2024-25 CDS Payment]]-X163</f>
        <v>202025</v>
      </c>
      <c r="X163" s="18">
        <f>Table2[[#This Row],[2024-25 EX Allocation]]-Table2[[#This Row],[2023-24 Carryover Extracurricular repurposed repurposed for Extracurricular]]</f>
        <v>25682</v>
      </c>
      <c r="Y163" s="18">
        <f>SUM(Table2[[#This Row],[Part of 2024-25 CDS Payment that is To/From]:[Part of 2024-25 CDS Payment that is Extracurricular]])-Table2[[#This Row],[2024-25 CDS Payment]]</f>
        <v>0</v>
      </c>
      <c r="Z163" s="18">
        <v>93311</v>
      </c>
      <c r="AA163" s="18">
        <v>60652</v>
      </c>
      <c r="AB163" s="18"/>
      <c r="AC163"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58341</v>
      </c>
      <c r="AD163" s="18">
        <v>0</v>
      </c>
      <c r="AE163" s="18">
        <f>ROUND(IF(Table2[[#This Row],[2025-26 BCTEA Approved]]-Table2[[#This Row],[2023-24 BCTEA To/from Carryover]]-Table2[[#This Row],[ex Repurposed to TO/FROM - FOR REF. DNU]]&gt;0,Table2[[#This Row],[2025-26 BCTEA Approved]]-Table2[[#This Row],[2023-24 BCTEA To/from Carryover]]-Table2[[#This Row],[ex Repurposed to TO/FROM - FOR REF. DNU]], "$0"),0)</f>
        <v>347939</v>
      </c>
      <c r="AF163" s="19">
        <v>175</v>
      </c>
      <c r="AG163" s="19">
        <v>16</v>
      </c>
      <c r="AH163" s="18">
        <v>110</v>
      </c>
      <c r="AI163" s="18">
        <v>57</v>
      </c>
      <c r="AJ163" s="18">
        <v>183</v>
      </c>
      <c r="AK163" s="18">
        <f>Table2[[#This Row],[2025-26 FN_SR]]*Table2[[#This Row],[Student Count as per 2022-23 Nominal Roll]]</f>
        <v>32025</v>
      </c>
      <c r="AM163">
        <v>721</v>
      </c>
    </row>
    <row r="164" spans="1:39" x14ac:dyDescent="0.3">
      <c r="A164">
        <v>68</v>
      </c>
      <c r="B164" t="s">
        <v>159</v>
      </c>
      <c r="C164">
        <v>650</v>
      </c>
      <c r="D164" t="s">
        <v>276</v>
      </c>
      <c r="F164" s="15">
        <v>950</v>
      </c>
      <c r="G164" s="15">
        <v>247</v>
      </c>
      <c r="I164" s="16">
        <v>32725</v>
      </c>
      <c r="J164" s="17">
        <v>1856846</v>
      </c>
      <c r="K164" s="17">
        <v>175037450</v>
      </c>
      <c r="L164" s="17">
        <v>244630</v>
      </c>
      <c r="M164" s="17">
        <v>1676271</v>
      </c>
      <c r="N164" s="17">
        <v>871000</v>
      </c>
      <c r="O164" s="29"/>
      <c r="P164" s="17">
        <v>0</v>
      </c>
      <c r="Q164" s="18">
        <v>32659</v>
      </c>
      <c r="R164" s="18"/>
      <c r="S164" s="18">
        <v>347939</v>
      </c>
      <c r="T164" s="18">
        <v>347939</v>
      </c>
      <c r="U164" s="18">
        <v>25682</v>
      </c>
      <c r="V164" s="18">
        <v>227707</v>
      </c>
      <c r="W164" s="18">
        <v>202025</v>
      </c>
      <c r="X164" s="18">
        <v>25682</v>
      </c>
      <c r="Y164" s="18">
        <v>0</v>
      </c>
      <c r="Z164" s="18">
        <v>93311</v>
      </c>
      <c r="AA164" s="18">
        <v>60652</v>
      </c>
      <c r="AB164" s="18"/>
      <c r="AC164" s="18">
        <v>58341</v>
      </c>
      <c r="AD164" s="18">
        <v>0</v>
      </c>
      <c r="AE164" s="18">
        <v>347939</v>
      </c>
      <c r="AF164" s="19">
        <v>175</v>
      </c>
      <c r="AG164" s="19">
        <v>16</v>
      </c>
      <c r="AH164" s="18">
        <v>110</v>
      </c>
      <c r="AI164" s="18">
        <v>57</v>
      </c>
      <c r="AJ164" s="18">
        <v>183</v>
      </c>
      <c r="AK164" s="18">
        <v>32025</v>
      </c>
      <c r="AM164">
        <v>722</v>
      </c>
    </row>
    <row r="165" spans="1:39" x14ac:dyDescent="0.3">
      <c r="A165">
        <v>68</v>
      </c>
      <c r="B165" t="s">
        <v>159</v>
      </c>
      <c r="C165">
        <v>648</v>
      </c>
      <c r="D165" t="s">
        <v>291</v>
      </c>
      <c r="F165" s="15">
        <v>950</v>
      </c>
      <c r="G165" s="15">
        <v>247</v>
      </c>
      <c r="I165" s="16">
        <v>32725</v>
      </c>
      <c r="J165" s="17">
        <v>1856846</v>
      </c>
      <c r="K165" s="17">
        <v>175037450</v>
      </c>
      <c r="L165" s="17">
        <v>244630</v>
      </c>
      <c r="M165" s="17">
        <v>1676271</v>
      </c>
      <c r="N165" s="17">
        <v>871000</v>
      </c>
      <c r="O165" s="29"/>
      <c r="P165" s="17">
        <v>0</v>
      </c>
      <c r="Q165" s="18">
        <v>32659</v>
      </c>
      <c r="R165" s="18"/>
      <c r="S165" s="18">
        <v>347939</v>
      </c>
      <c r="T165" s="18">
        <v>347939</v>
      </c>
      <c r="U165" s="18">
        <v>25682</v>
      </c>
      <c r="V165" s="18">
        <v>227707</v>
      </c>
      <c r="W165" s="18">
        <v>202025</v>
      </c>
      <c r="X165" s="18">
        <v>25682</v>
      </c>
      <c r="Y165" s="18">
        <v>0</v>
      </c>
      <c r="Z165" s="18">
        <v>93311</v>
      </c>
      <c r="AA165" s="18">
        <v>60652</v>
      </c>
      <c r="AB165" s="18"/>
      <c r="AC165" s="18">
        <v>58341</v>
      </c>
      <c r="AD165" s="18">
        <v>0</v>
      </c>
      <c r="AE165" s="18">
        <v>347939</v>
      </c>
      <c r="AF165" s="19">
        <v>175</v>
      </c>
      <c r="AG165" s="19">
        <v>16</v>
      </c>
      <c r="AH165" s="18">
        <v>110</v>
      </c>
      <c r="AI165" s="18">
        <v>57</v>
      </c>
      <c r="AJ165" s="18">
        <v>183</v>
      </c>
      <c r="AK165" s="18">
        <v>32025</v>
      </c>
      <c r="AM165">
        <v>723</v>
      </c>
    </row>
    <row r="166" spans="1:39" x14ac:dyDescent="0.3">
      <c r="A166">
        <v>68</v>
      </c>
      <c r="B166" t="s">
        <v>159</v>
      </c>
      <c r="C166">
        <v>641</v>
      </c>
      <c r="D166" t="s">
        <v>292</v>
      </c>
      <c r="F166" s="15">
        <v>950</v>
      </c>
      <c r="G166" s="15">
        <v>247</v>
      </c>
      <c r="I166" s="16">
        <v>32725</v>
      </c>
      <c r="J166" s="17">
        <v>1856846</v>
      </c>
      <c r="K166" s="17">
        <v>175037450</v>
      </c>
      <c r="L166" s="17">
        <v>244630</v>
      </c>
      <c r="M166" s="17">
        <v>1676271</v>
      </c>
      <c r="N166" s="17">
        <v>871000</v>
      </c>
      <c r="O166" s="29"/>
      <c r="P166" s="17">
        <v>0</v>
      </c>
      <c r="Q166" s="18">
        <v>32659</v>
      </c>
      <c r="R166" s="18"/>
      <c r="S166" s="18">
        <v>347939</v>
      </c>
      <c r="T166" s="18">
        <v>347939</v>
      </c>
      <c r="U166" s="18">
        <v>25682</v>
      </c>
      <c r="V166" s="18">
        <v>227707</v>
      </c>
      <c r="W166" s="18">
        <v>202025</v>
      </c>
      <c r="X166" s="18">
        <v>25682</v>
      </c>
      <c r="Y166" s="18">
        <v>0</v>
      </c>
      <c r="Z166" s="18">
        <v>93311</v>
      </c>
      <c r="AA166" s="18">
        <v>60652</v>
      </c>
      <c r="AB166" s="18"/>
      <c r="AC166" s="18">
        <v>58341</v>
      </c>
      <c r="AD166" s="18">
        <v>0</v>
      </c>
      <c r="AE166" s="18">
        <v>347939</v>
      </c>
      <c r="AF166" s="19">
        <v>175</v>
      </c>
      <c r="AG166" s="19">
        <v>16</v>
      </c>
      <c r="AH166" s="18">
        <v>110</v>
      </c>
      <c r="AI166" s="18">
        <v>57</v>
      </c>
      <c r="AJ166" s="18">
        <v>183</v>
      </c>
      <c r="AK166" s="18">
        <v>32025</v>
      </c>
      <c r="AM166">
        <v>724</v>
      </c>
    </row>
    <row r="167" spans="1:39" x14ac:dyDescent="0.3">
      <c r="A167">
        <v>69</v>
      </c>
      <c r="B167" t="s">
        <v>160</v>
      </c>
      <c r="C167">
        <v>649</v>
      </c>
      <c r="D167" t="s">
        <v>290</v>
      </c>
      <c r="F167" s="15">
        <v>1914</v>
      </c>
      <c r="G167" s="15">
        <v>35</v>
      </c>
      <c r="I167" s="16">
        <v>41556</v>
      </c>
      <c r="J167" s="17">
        <v>1868882</v>
      </c>
      <c r="K167" s="18">
        <v>52738869</v>
      </c>
      <c r="L167" s="18">
        <v>426341</v>
      </c>
      <c r="M167" s="18">
        <v>2443553</v>
      </c>
      <c r="N167" s="18">
        <v>180000</v>
      </c>
      <c r="O167" s="17"/>
      <c r="P167" s="17">
        <v>0</v>
      </c>
      <c r="Q167" s="18">
        <f>Table2[[#This Row],[2023-24 BCTEA Extracurricular Carryover prior to repurposing (confimred amount)]]-(Table2[[#This Row],[2023-24 Carryover Extracurricular repurposed repurposed for to/from]]+Table2[[#This Row],[2023-24 Carryover Extracurricular repurposed repurposed for Extracurricular]])</f>
        <v>11452</v>
      </c>
      <c r="R167" s="18"/>
      <c r="S167" s="18">
        <v>147980</v>
      </c>
      <c r="T167" s="18">
        <f>Table2[[#This Row],[2025-26 BCTEA Approved]]-Table2[[#This Row],[2023-24 BCTEA To/from Carryover]]</f>
        <v>147980</v>
      </c>
      <c r="U167" s="18">
        <v>5139</v>
      </c>
      <c r="V167" s="18">
        <v>140529</v>
      </c>
      <c r="W167" s="18">
        <f>Table2[[#This Row],[2024-25 CDS Payment]]-X167</f>
        <v>135390</v>
      </c>
      <c r="X167" s="18">
        <f>Table2[[#This Row],[2024-25 EX Allocation]]-Table2[[#This Row],[2023-24 Carryover Extracurricular repurposed repurposed for Extracurricular]]</f>
        <v>5139</v>
      </c>
      <c r="Y167" s="18">
        <f>SUM(Table2[[#This Row],[Part of 2024-25 CDS Payment that is To/From]:[Part of 2024-25 CDS Payment that is Extracurricular]])-Table2[[#This Row],[2024-25 CDS Payment]]</f>
        <v>0</v>
      </c>
      <c r="Z167" s="18">
        <v>11452</v>
      </c>
      <c r="AA167" s="18">
        <v>0</v>
      </c>
      <c r="AB167" s="18"/>
      <c r="AC167"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16591</v>
      </c>
      <c r="AD167" s="18">
        <v>0</v>
      </c>
      <c r="AE167" s="18">
        <f>ROUND(IF(Table2[[#This Row],[2025-26 BCTEA Approved]]-Table2[[#This Row],[2023-24 BCTEA To/from Carryover]]-Table2[[#This Row],[ex Repurposed to TO/FROM - FOR REF. DNU]]&gt;0,Table2[[#This Row],[2025-26 BCTEA Approved]]-Table2[[#This Row],[2023-24 BCTEA To/from Carryover]]-Table2[[#This Row],[ex Repurposed to TO/FROM - FOR REF. DNU]], "$0"),0)</f>
        <v>147980</v>
      </c>
      <c r="AF167" s="19">
        <v>35</v>
      </c>
      <c r="AG167" s="19">
        <v>99</v>
      </c>
      <c r="AH167" s="18">
        <v>569</v>
      </c>
      <c r="AI167" s="18">
        <v>42</v>
      </c>
      <c r="AJ167" s="18">
        <v>710</v>
      </c>
      <c r="AK167" s="18">
        <f>Table2[[#This Row],[2025-26 FN_SR]]*Table2[[#This Row],[Student Count as per 2022-23 Nominal Roll]]</f>
        <v>24850</v>
      </c>
      <c r="AM167">
        <v>725</v>
      </c>
    </row>
    <row r="168" spans="1:39" x14ac:dyDescent="0.3">
      <c r="A168">
        <v>69</v>
      </c>
      <c r="B168" t="s">
        <v>160</v>
      </c>
      <c r="C168">
        <v>651</v>
      </c>
      <c r="D168" t="s">
        <v>293</v>
      </c>
      <c r="F168" s="15">
        <v>1914</v>
      </c>
      <c r="G168" s="15">
        <v>35</v>
      </c>
      <c r="I168" s="16">
        <v>41556</v>
      </c>
      <c r="J168" s="17">
        <v>1868882</v>
      </c>
      <c r="K168" s="17">
        <v>52738869</v>
      </c>
      <c r="L168" s="17">
        <v>426341</v>
      </c>
      <c r="M168" s="17">
        <v>2443553</v>
      </c>
      <c r="N168" s="17">
        <v>180000</v>
      </c>
      <c r="O168" s="29"/>
      <c r="P168" s="17">
        <v>0</v>
      </c>
      <c r="Q168" s="18">
        <v>11452</v>
      </c>
      <c r="R168" s="18"/>
      <c r="S168" s="18">
        <v>147980</v>
      </c>
      <c r="T168" s="18">
        <v>147980</v>
      </c>
      <c r="U168" s="18">
        <v>5139</v>
      </c>
      <c r="V168" s="18">
        <v>140529</v>
      </c>
      <c r="W168" s="18">
        <v>135390</v>
      </c>
      <c r="X168" s="18">
        <v>5139</v>
      </c>
      <c r="Y168" s="18">
        <v>0</v>
      </c>
      <c r="Z168" s="18">
        <v>11452</v>
      </c>
      <c r="AA168" s="18">
        <v>0</v>
      </c>
      <c r="AB168" s="18"/>
      <c r="AC168" s="18">
        <v>16591</v>
      </c>
      <c r="AD168" s="18">
        <v>0</v>
      </c>
      <c r="AE168" s="18">
        <v>147980</v>
      </c>
      <c r="AF168" s="19">
        <v>35</v>
      </c>
      <c r="AG168" s="19">
        <v>99</v>
      </c>
      <c r="AH168" s="18">
        <v>569</v>
      </c>
      <c r="AI168" s="18">
        <v>42</v>
      </c>
      <c r="AJ168" s="18">
        <v>710</v>
      </c>
      <c r="AK168" s="18">
        <v>24850</v>
      </c>
      <c r="AM168">
        <v>726</v>
      </c>
    </row>
    <row r="169" spans="1:39" x14ac:dyDescent="0.3">
      <c r="A169">
        <v>70</v>
      </c>
      <c r="B169" t="s">
        <v>161</v>
      </c>
      <c r="C169">
        <v>1071</v>
      </c>
      <c r="D169" t="s">
        <v>294</v>
      </c>
      <c r="F169" s="15">
        <v>1519</v>
      </c>
      <c r="G169" s="15">
        <v>234</v>
      </c>
      <c r="I169" s="16">
        <v>341543</v>
      </c>
      <c r="J169" s="17">
        <v>1677827</v>
      </c>
      <c r="K169" s="18">
        <v>49577377</v>
      </c>
      <c r="L169" s="18">
        <v>71717</v>
      </c>
      <c r="M169" s="18">
        <v>614822</v>
      </c>
      <c r="N169" s="18">
        <v>189000</v>
      </c>
      <c r="O169" s="17"/>
      <c r="P169" s="17">
        <v>0</v>
      </c>
      <c r="Q169" s="18">
        <f>Table2[[#This Row],[2023-24 BCTEA Extracurricular Carryover prior to repurposing (confimred amount)]]-(Table2[[#This Row],[2023-24 Carryover Extracurricular repurposed repurposed for to/from]]+Table2[[#This Row],[2023-24 Carryover Extracurricular repurposed repurposed for Extracurricular]])</f>
        <v>0</v>
      </c>
      <c r="R169" s="18"/>
      <c r="S169" s="18">
        <v>134629</v>
      </c>
      <c r="T169" s="18">
        <f>Table2[[#This Row],[2025-26 BCTEA Approved]]-Table2[[#This Row],[2023-24 BCTEA To/from Carryover]]</f>
        <v>134629</v>
      </c>
      <c r="U169" s="18">
        <v>34339</v>
      </c>
      <c r="V169" s="18">
        <v>154736</v>
      </c>
      <c r="W169" s="18">
        <f>Table2[[#This Row],[2024-25 CDS Payment]]-X169</f>
        <v>120397</v>
      </c>
      <c r="X169" s="18">
        <f>Table2[[#This Row],[2024-25 EX Allocation]]-Table2[[#This Row],[2023-24 Carryover Extracurricular repurposed repurposed for Extracurricular]]</f>
        <v>34339</v>
      </c>
      <c r="Y169" s="18">
        <f>SUM(Table2[[#This Row],[Part of 2024-25 CDS Payment that is To/From]:[Part of 2024-25 CDS Payment that is Extracurricular]])-Table2[[#This Row],[2024-25 CDS Payment]]</f>
        <v>0</v>
      </c>
      <c r="Z169" s="18">
        <v>0</v>
      </c>
      <c r="AA169" s="18">
        <v>0</v>
      </c>
      <c r="AB169" s="18"/>
      <c r="AC169"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34339</v>
      </c>
      <c r="AD169" s="18">
        <v>0</v>
      </c>
      <c r="AE169" s="18">
        <f>ROUND(IF(Table2[[#This Row],[2025-26 BCTEA Approved]]-Table2[[#This Row],[2023-24 BCTEA To/from Carryover]]-Table2[[#This Row],[ex Repurposed to TO/FROM - FOR REF. DNU]]&gt;0,Table2[[#This Row],[2025-26 BCTEA Approved]]-Table2[[#This Row],[2023-24 BCTEA To/from Carryover]]-Table2[[#This Row],[ex Repurposed to TO/FROM - FOR REF. DNU]], "$0"),0)</f>
        <v>134629</v>
      </c>
      <c r="AF169" s="19">
        <v>234</v>
      </c>
      <c r="AG169" s="19">
        <v>18</v>
      </c>
      <c r="AH169" s="18">
        <v>156</v>
      </c>
      <c r="AI169" s="18">
        <v>48</v>
      </c>
      <c r="AJ169" s="18">
        <v>222</v>
      </c>
      <c r="AK169" s="18">
        <f>Table2[[#This Row],[2025-26 FN_SR]]*Table2[[#This Row],[Student Count as per 2022-23 Nominal Roll]]</f>
        <v>51948</v>
      </c>
      <c r="AM169">
        <v>728</v>
      </c>
    </row>
    <row r="170" spans="1:39" x14ac:dyDescent="0.3">
      <c r="A170">
        <v>70</v>
      </c>
      <c r="B170" t="s">
        <v>161</v>
      </c>
      <c r="C170">
        <v>666</v>
      </c>
      <c r="D170" t="s">
        <v>295</v>
      </c>
      <c r="F170" s="15">
        <v>1519</v>
      </c>
      <c r="G170" s="15">
        <v>234</v>
      </c>
      <c r="I170" s="16">
        <v>341543</v>
      </c>
      <c r="J170" s="17">
        <v>1677827</v>
      </c>
      <c r="K170" s="17">
        <v>49577377</v>
      </c>
      <c r="L170" s="17">
        <v>71717</v>
      </c>
      <c r="M170" s="17">
        <v>614822</v>
      </c>
      <c r="N170" s="17">
        <v>189000</v>
      </c>
      <c r="O170" s="29"/>
      <c r="P170" s="17">
        <v>0</v>
      </c>
      <c r="Q170" s="18">
        <v>0</v>
      </c>
      <c r="R170" s="18"/>
      <c r="S170" s="18">
        <v>134629</v>
      </c>
      <c r="T170" s="18">
        <v>134629</v>
      </c>
      <c r="U170" s="18">
        <v>34339</v>
      </c>
      <c r="V170" s="18">
        <v>154736</v>
      </c>
      <c r="W170" s="18">
        <v>120397</v>
      </c>
      <c r="X170" s="18">
        <v>34339</v>
      </c>
      <c r="Y170" s="18">
        <v>0</v>
      </c>
      <c r="Z170" s="18">
        <v>0</v>
      </c>
      <c r="AA170" s="18">
        <v>0</v>
      </c>
      <c r="AB170" s="18"/>
      <c r="AC170" s="18">
        <v>34339</v>
      </c>
      <c r="AD170" s="18">
        <v>0</v>
      </c>
      <c r="AE170" s="18">
        <v>134629</v>
      </c>
      <c r="AF170" s="19">
        <v>234</v>
      </c>
      <c r="AG170" s="19">
        <v>18</v>
      </c>
      <c r="AH170" s="18">
        <v>156</v>
      </c>
      <c r="AI170" s="18">
        <v>48</v>
      </c>
      <c r="AJ170" s="18">
        <v>222</v>
      </c>
      <c r="AK170" s="18">
        <v>51948</v>
      </c>
      <c r="AM170">
        <v>729</v>
      </c>
    </row>
    <row r="171" spans="1:39" x14ac:dyDescent="0.3">
      <c r="A171">
        <v>70</v>
      </c>
      <c r="B171" t="s">
        <v>161</v>
      </c>
      <c r="C171">
        <v>665</v>
      </c>
      <c r="D171" t="s">
        <v>296</v>
      </c>
      <c r="F171" s="15">
        <v>1519</v>
      </c>
      <c r="G171" s="15">
        <v>234</v>
      </c>
      <c r="I171" s="16">
        <v>341543</v>
      </c>
      <c r="J171" s="17">
        <v>1677827</v>
      </c>
      <c r="K171" s="17">
        <v>49577377</v>
      </c>
      <c r="L171" s="17">
        <v>71717</v>
      </c>
      <c r="M171" s="17">
        <v>614822</v>
      </c>
      <c r="N171" s="17">
        <v>189000</v>
      </c>
      <c r="O171" s="29"/>
      <c r="P171" s="17">
        <v>0</v>
      </c>
      <c r="Q171" s="18">
        <v>0</v>
      </c>
      <c r="R171" s="18"/>
      <c r="S171" s="18">
        <v>134629</v>
      </c>
      <c r="T171" s="18">
        <v>134629</v>
      </c>
      <c r="U171" s="18">
        <v>34339</v>
      </c>
      <c r="V171" s="18">
        <v>154736</v>
      </c>
      <c r="W171" s="18">
        <v>120397</v>
      </c>
      <c r="X171" s="18">
        <v>34339</v>
      </c>
      <c r="Y171" s="18">
        <v>0</v>
      </c>
      <c r="Z171" s="18">
        <v>0</v>
      </c>
      <c r="AA171" s="18">
        <v>0</v>
      </c>
      <c r="AB171" s="18"/>
      <c r="AC171" s="18">
        <v>34339</v>
      </c>
      <c r="AD171" s="18">
        <v>0</v>
      </c>
      <c r="AE171" s="18">
        <v>134629</v>
      </c>
      <c r="AF171" s="19">
        <v>234</v>
      </c>
      <c r="AG171" s="19">
        <v>18</v>
      </c>
      <c r="AH171" s="18">
        <v>156</v>
      </c>
      <c r="AI171" s="18">
        <v>48</v>
      </c>
      <c r="AJ171" s="18">
        <v>222</v>
      </c>
      <c r="AK171" s="18">
        <v>51948</v>
      </c>
      <c r="AM171">
        <v>730</v>
      </c>
    </row>
    <row r="172" spans="1:39" x14ac:dyDescent="0.3">
      <c r="A172">
        <v>70</v>
      </c>
      <c r="B172" t="s">
        <v>161</v>
      </c>
      <c r="C172">
        <v>664</v>
      </c>
      <c r="D172" t="s">
        <v>297</v>
      </c>
      <c r="F172" s="15">
        <v>1519</v>
      </c>
      <c r="G172" s="15">
        <v>234</v>
      </c>
      <c r="I172" s="16">
        <v>341543</v>
      </c>
      <c r="J172" s="17">
        <v>1677827</v>
      </c>
      <c r="K172" s="17">
        <v>49577377</v>
      </c>
      <c r="L172" s="17">
        <v>71717</v>
      </c>
      <c r="M172" s="17">
        <v>614822</v>
      </c>
      <c r="N172" s="17">
        <v>189000</v>
      </c>
      <c r="O172" s="29"/>
      <c r="P172" s="17">
        <v>0</v>
      </c>
      <c r="Q172" s="18">
        <v>0</v>
      </c>
      <c r="R172" s="18"/>
      <c r="S172" s="18">
        <v>134629</v>
      </c>
      <c r="T172" s="18">
        <v>134629</v>
      </c>
      <c r="U172" s="18">
        <v>34339</v>
      </c>
      <c r="V172" s="18">
        <v>154736</v>
      </c>
      <c r="W172" s="18">
        <v>120397</v>
      </c>
      <c r="X172" s="18">
        <v>34339</v>
      </c>
      <c r="Y172" s="18">
        <v>0</v>
      </c>
      <c r="Z172" s="18">
        <v>0</v>
      </c>
      <c r="AA172" s="18">
        <v>0</v>
      </c>
      <c r="AB172" s="18"/>
      <c r="AC172" s="18">
        <v>34339</v>
      </c>
      <c r="AD172" s="18">
        <v>0</v>
      </c>
      <c r="AE172" s="18">
        <v>134629</v>
      </c>
      <c r="AF172" s="19">
        <v>234</v>
      </c>
      <c r="AG172" s="19">
        <v>18</v>
      </c>
      <c r="AH172" s="18">
        <v>156</v>
      </c>
      <c r="AI172" s="18">
        <v>48</v>
      </c>
      <c r="AJ172" s="18">
        <v>222</v>
      </c>
      <c r="AK172" s="18">
        <v>51948</v>
      </c>
      <c r="AM172">
        <v>1007</v>
      </c>
    </row>
    <row r="173" spans="1:39" x14ac:dyDescent="0.3">
      <c r="A173">
        <v>70</v>
      </c>
      <c r="B173" t="s">
        <v>161</v>
      </c>
      <c r="C173">
        <v>660</v>
      </c>
      <c r="D173" t="s">
        <v>298</v>
      </c>
      <c r="F173" s="15">
        <v>1519</v>
      </c>
      <c r="G173" s="15">
        <v>234</v>
      </c>
      <c r="I173" s="16">
        <v>341543</v>
      </c>
      <c r="J173" s="17">
        <v>1677827</v>
      </c>
      <c r="K173" s="17">
        <v>49577377</v>
      </c>
      <c r="L173" s="17">
        <v>71717</v>
      </c>
      <c r="M173" s="17">
        <v>614822</v>
      </c>
      <c r="N173" s="17">
        <v>189000</v>
      </c>
      <c r="O173" s="29"/>
      <c r="P173" s="17">
        <v>0</v>
      </c>
      <c r="Q173" s="18">
        <v>0</v>
      </c>
      <c r="R173" s="18"/>
      <c r="S173" s="18">
        <v>134629</v>
      </c>
      <c r="T173" s="18">
        <v>134629</v>
      </c>
      <c r="U173" s="18">
        <v>34339</v>
      </c>
      <c r="V173" s="18">
        <v>154736</v>
      </c>
      <c r="W173" s="18">
        <v>120397</v>
      </c>
      <c r="X173" s="18">
        <v>34339</v>
      </c>
      <c r="Y173" s="18">
        <v>0</v>
      </c>
      <c r="Z173" s="18">
        <v>0</v>
      </c>
      <c r="AA173" s="18">
        <v>0</v>
      </c>
      <c r="AB173" s="18"/>
      <c r="AC173" s="18">
        <v>34339</v>
      </c>
      <c r="AD173" s="18">
        <v>0</v>
      </c>
      <c r="AE173" s="18">
        <v>134629</v>
      </c>
      <c r="AF173" s="19">
        <v>234</v>
      </c>
      <c r="AG173" s="19">
        <v>18</v>
      </c>
      <c r="AH173" s="18">
        <v>156</v>
      </c>
      <c r="AI173" s="18">
        <v>48</v>
      </c>
      <c r="AJ173" s="18">
        <v>222</v>
      </c>
      <c r="AK173" s="18">
        <v>51948</v>
      </c>
      <c r="AM173">
        <v>1071</v>
      </c>
    </row>
    <row r="174" spans="1:39" x14ac:dyDescent="0.3">
      <c r="A174">
        <v>70</v>
      </c>
      <c r="B174" t="s">
        <v>161</v>
      </c>
      <c r="C174">
        <v>663</v>
      </c>
      <c r="D174" t="s">
        <v>299</v>
      </c>
      <c r="F174" s="15">
        <v>1519</v>
      </c>
      <c r="G174" s="15">
        <v>234</v>
      </c>
      <c r="I174" s="16">
        <v>341543</v>
      </c>
      <c r="J174" s="17">
        <v>1677827</v>
      </c>
      <c r="K174" s="17">
        <v>49577377</v>
      </c>
      <c r="L174" s="17">
        <v>71717</v>
      </c>
      <c r="M174" s="17">
        <v>614822</v>
      </c>
      <c r="N174" s="17">
        <v>189000</v>
      </c>
      <c r="O174" s="29"/>
      <c r="P174" s="17">
        <v>0</v>
      </c>
      <c r="Q174" s="18">
        <v>0</v>
      </c>
      <c r="R174" s="18"/>
      <c r="S174" s="18">
        <v>134629</v>
      </c>
      <c r="T174" s="18">
        <v>134629</v>
      </c>
      <c r="U174" s="18">
        <v>34339</v>
      </c>
      <c r="V174" s="18">
        <v>154736</v>
      </c>
      <c r="W174" s="18">
        <v>120397</v>
      </c>
      <c r="X174" s="18">
        <v>34339</v>
      </c>
      <c r="Y174" s="18">
        <v>0</v>
      </c>
      <c r="Z174" s="18">
        <v>0</v>
      </c>
      <c r="AA174" s="18">
        <v>0</v>
      </c>
      <c r="AB174" s="18"/>
      <c r="AC174" s="18">
        <v>34339</v>
      </c>
      <c r="AD174" s="18">
        <v>0</v>
      </c>
      <c r="AE174" s="18">
        <v>134629</v>
      </c>
      <c r="AF174" s="19">
        <v>234</v>
      </c>
      <c r="AG174" s="19">
        <v>18</v>
      </c>
      <c r="AH174" s="18">
        <v>156</v>
      </c>
      <c r="AI174" s="18">
        <v>48</v>
      </c>
      <c r="AJ174" s="18">
        <v>222</v>
      </c>
      <c r="AK174" s="18">
        <v>51948</v>
      </c>
      <c r="AM174">
        <v>1116</v>
      </c>
    </row>
    <row r="175" spans="1:39" x14ac:dyDescent="0.3">
      <c r="A175">
        <v>71</v>
      </c>
      <c r="B175" t="s">
        <v>162</v>
      </c>
      <c r="C175">
        <v>624</v>
      </c>
      <c r="D175" t="s">
        <v>300</v>
      </c>
      <c r="F175" s="15">
        <v>2880</v>
      </c>
      <c r="G175" s="15">
        <v>25</v>
      </c>
      <c r="I175" s="16">
        <v>14942</v>
      </c>
      <c r="J175" s="17">
        <v>2853636</v>
      </c>
      <c r="K175" s="18">
        <v>124599677</v>
      </c>
      <c r="L175" s="18">
        <v>421375</v>
      </c>
      <c r="M175" s="18">
        <v>4347795</v>
      </c>
      <c r="N175" s="18">
        <v>556000</v>
      </c>
      <c r="O175" s="17"/>
      <c r="P175" s="17">
        <v>0</v>
      </c>
      <c r="Q175" s="18">
        <f>Table2[[#This Row],[2023-24 BCTEA Extracurricular Carryover prior to repurposing (confimred amount)]]-(Table2[[#This Row],[2023-24 Carryover Extracurricular repurposed repurposed for to/from]]+Table2[[#This Row],[2023-24 Carryover Extracurricular repurposed repurposed for Extracurricular]])</f>
        <v>4723</v>
      </c>
      <c r="R175" s="18"/>
      <c r="S175" s="18">
        <v>67620</v>
      </c>
      <c r="T175" s="18">
        <f>Table2[[#This Row],[2025-26 BCTEA Approved]]-Table2[[#This Row],[2023-24 BCTEA To/from Carryover]]</f>
        <v>67620</v>
      </c>
      <c r="U175" s="18">
        <v>4552</v>
      </c>
      <c r="V175" s="18">
        <v>68952</v>
      </c>
      <c r="W175" s="18">
        <f>Table2[[#This Row],[2024-25 CDS Payment]]-X175</f>
        <v>64400</v>
      </c>
      <c r="X175" s="18">
        <f>Table2[[#This Row],[2024-25 EX Allocation]]-Table2[[#This Row],[2023-24 Carryover Extracurricular repurposed repurposed for Extracurricular]]</f>
        <v>4552</v>
      </c>
      <c r="Y175" s="18">
        <f>SUM(Table2[[#This Row],[Part of 2024-25 CDS Payment that is To/From]:[Part of 2024-25 CDS Payment that is Extracurricular]])-Table2[[#This Row],[2024-25 CDS Payment]]</f>
        <v>0</v>
      </c>
      <c r="Z175" s="18">
        <v>4723</v>
      </c>
      <c r="AA175" s="18">
        <v>0</v>
      </c>
      <c r="AB175" s="18"/>
      <c r="AC175"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9275</v>
      </c>
      <c r="AD175" s="18">
        <v>0</v>
      </c>
      <c r="AE175" s="18">
        <f>ROUND(IF(Table2[[#This Row],[2025-26 BCTEA Approved]]-Table2[[#This Row],[2023-24 BCTEA To/from Carryover]]-Table2[[#This Row],[ex Repurposed to TO/FROM - FOR REF. DNU]]&gt;0,Table2[[#This Row],[2025-26 BCTEA Approved]]-Table2[[#This Row],[2023-24 BCTEA To/from Carryover]]-Table2[[#This Row],[ex Repurposed to TO/FROM - FOR REF. DNU]], "$0"),0)</f>
        <v>67620</v>
      </c>
      <c r="AF175" s="19">
        <v>31</v>
      </c>
      <c r="AG175" s="19">
        <v>39</v>
      </c>
      <c r="AH175" s="18">
        <v>400</v>
      </c>
      <c r="AI175" s="18">
        <v>51</v>
      </c>
      <c r="AJ175" s="18">
        <v>490</v>
      </c>
      <c r="AK175" s="18">
        <f>Table2[[#This Row],[2025-26 FN_SR]]*Table2[[#This Row],[Student Count as per 2022-23 Nominal Roll]]</f>
        <v>15190</v>
      </c>
      <c r="AM175">
        <v>1126</v>
      </c>
    </row>
    <row r="176" spans="1:39" x14ac:dyDescent="0.3">
      <c r="A176">
        <v>71</v>
      </c>
      <c r="B176" t="s">
        <v>162</v>
      </c>
      <c r="C176">
        <v>608</v>
      </c>
      <c r="D176" t="s">
        <v>301</v>
      </c>
      <c r="F176" s="15">
        <v>2880</v>
      </c>
      <c r="G176" s="15">
        <v>25</v>
      </c>
      <c r="I176" s="16">
        <v>14942</v>
      </c>
      <c r="J176" s="17">
        <v>2853636</v>
      </c>
      <c r="K176" s="17">
        <v>124599677</v>
      </c>
      <c r="L176" s="17">
        <v>421375</v>
      </c>
      <c r="M176" s="17">
        <v>4347795</v>
      </c>
      <c r="N176" s="17">
        <v>556000</v>
      </c>
      <c r="O176" s="29"/>
      <c r="P176" s="17">
        <v>0</v>
      </c>
      <c r="Q176" s="18">
        <v>4723</v>
      </c>
      <c r="R176" s="18"/>
      <c r="S176" s="18">
        <v>67620</v>
      </c>
      <c r="T176" s="18">
        <v>67620</v>
      </c>
      <c r="U176" s="18">
        <v>4552</v>
      </c>
      <c r="V176" s="18">
        <v>68952</v>
      </c>
      <c r="W176" s="18">
        <v>64400</v>
      </c>
      <c r="X176" s="18">
        <v>4552</v>
      </c>
      <c r="Y176" s="18">
        <v>0</v>
      </c>
      <c r="Z176" s="18">
        <v>4723</v>
      </c>
      <c r="AA176" s="18">
        <v>0</v>
      </c>
      <c r="AB176" s="18"/>
      <c r="AC176" s="18">
        <v>9275</v>
      </c>
      <c r="AD176" s="18">
        <v>0</v>
      </c>
      <c r="AE176" s="18">
        <v>67620</v>
      </c>
      <c r="AF176" s="19">
        <v>31</v>
      </c>
      <c r="AG176" s="19">
        <v>39</v>
      </c>
      <c r="AH176" s="18">
        <v>400</v>
      </c>
      <c r="AI176" s="18">
        <v>51</v>
      </c>
      <c r="AJ176" s="18">
        <v>490</v>
      </c>
      <c r="AK176" s="18">
        <v>15190</v>
      </c>
      <c r="AM176">
        <v>1153</v>
      </c>
    </row>
    <row r="177" spans="1:37" x14ac:dyDescent="0.3">
      <c r="A177">
        <v>71</v>
      </c>
      <c r="B177" t="s">
        <v>162</v>
      </c>
      <c r="C177">
        <v>724</v>
      </c>
      <c r="D177" t="s">
        <v>302</v>
      </c>
      <c r="F177" s="15">
        <v>2880</v>
      </c>
      <c r="G177" s="15">
        <v>25</v>
      </c>
      <c r="I177" s="16">
        <v>14942</v>
      </c>
      <c r="J177" s="17">
        <v>2853636</v>
      </c>
      <c r="K177" s="17">
        <v>124599677</v>
      </c>
      <c r="L177" s="17">
        <v>421375</v>
      </c>
      <c r="M177" s="17">
        <v>4347795</v>
      </c>
      <c r="N177" s="17">
        <v>556000</v>
      </c>
      <c r="O177" s="29"/>
      <c r="P177" s="17">
        <v>0</v>
      </c>
      <c r="Q177" s="18">
        <v>4723</v>
      </c>
      <c r="R177" s="18"/>
      <c r="S177" s="18">
        <v>67620</v>
      </c>
      <c r="T177" s="18">
        <v>67620</v>
      </c>
      <c r="U177" s="18">
        <v>4552</v>
      </c>
      <c r="V177" s="18">
        <v>68952</v>
      </c>
      <c r="W177" s="18">
        <v>64400</v>
      </c>
      <c r="X177" s="18">
        <v>4552</v>
      </c>
      <c r="Y177" s="18">
        <v>0</v>
      </c>
      <c r="Z177" s="18">
        <v>4723</v>
      </c>
      <c r="AA177" s="18">
        <v>0</v>
      </c>
      <c r="AB177" s="18"/>
      <c r="AC177" s="18">
        <v>9275</v>
      </c>
      <c r="AD177" s="18">
        <v>0</v>
      </c>
      <c r="AE177" s="18">
        <v>67620</v>
      </c>
      <c r="AF177" s="19">
        <v>31</v>
      </c>
      <c r="AG177" s="19">
        <v>39</v>
      </c>
      <c r="AH177" s="18">
        <v>400</v>
      </c>
      <c r="AI177" s="18">
        <v>51</v>
      </c>
      <c r="AJ177" s="18">
        <v>490</v>
      </c>
      <c r="AK177" s="18">
        <v>15190</v>
      </c>
    </row>
    <row r="178" spans="1:37" x14ac:dyDescent="0.3">
      <c r="A178">
        <v>72</v>
      </c>
      <c r="B178" t="s">
        <v>163</v>
      </c>
      <c r="C178">
        <v>622</v>
      </c>
      <c r="D178" t="s">
        <v>303</v>
      </c>
      <c r="F178" s="15">
        <v>800</v>
      </c>
      <c r="G178" s="15">
        <v>214</v>
      </c>
      <c r="I178" s="16">
        <v>211999</v>
      </c>
      <c r="J178" s="17">
        <v>1699641</v>
      </c>
      <c r="K178" s="18">
        <v>73130305</v>
      </c>
      <c r="L178" s="18">
        <v>316860</v>
      </c>
      <c r="M178" s="18">
        <v>2085799</v>
      </c>
      <c r="N178" s="18">
        <v>359000</v>
      </c>
      <c r="O178" s="17"/>
      <c r="P178" s="17">
        <v>0</v>
      </c>
      <c r="Q178" s="18">
        <f>Table2[[#This Row],[2023-24 BCTEA Extracurricular Carryover prior to repurposing (confimred amount)]]-(Table2[[#This Row],[2023-24 Carryover Extracurricular repurposed repurposed for to/from]]+Table2[[#This Row],[2023-24 Carryover Extracurricular repurposed repurposed for Extracurricular]])</f>
        <v>45331</v>
      </c>
      <c r="R178" s="18"/>
      <c r="S178" s="18">
        <v>118481</v>
      </c>
      <c r="T178" s="18">
        <f>Table2[[#This Row],[2025-26 BCTEA Approved]]-Table2[[#This Row],[2023-24 BCTEA To/from Carryover]]</f>
        <v>118481</v>
      </c>
      <c r="U178" s="18">
        <v>31551</v>
      </c>
      <c r="V178" s="18">
        <v>94624</v>
      </c>
      <c r="W178" s="18">
        <f>Table2[[#This Row],[2024-25 CDS Payment]]-X178</f>
        <v>63073</v>
      </c>
      <c r="X178" s="18">
        <f>Table2[[#This Row],[2024-25 EX Allocation]]-Table2[[#This Row],[2023-24 Carryover Extracurricular repurposed repurposed for Extracurricular]]</f>
        <v>31551</v>
      </c>
      <c r="Y178" s="18">
        <f>SUM(Table2[[#This Row],[Part of 2024-25 CDS Payment that is To/From]:[Part of 2024-25 CDS Payment that is Extracurricular]])-Table2[[#This Row],[2024-25 CDS Payment]]</f>
        <v>0</v>
      </c>
      <c r="Z178" s="18">
        <v>100735</v>
      </c>
      <c r="AA178" s="18">
        <v>55404</v>
      </c>
      <c r="AB178" s="18"/>
      <c r="AC178"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76882</v>
      </c>
      <c r="AD178" s="18">
        <v>0</v>
      </c>
      <c r="AE178" s="18">
        <f>ROUND(IF(Table2[[#This Row],[2025-26 BCTEA Approved]]-Table2[[#This Row],[2023-24 BCTEA To/from Carryover]]-Table2[[#This Row],[ex Repurposed to TO/FROM - FOR REF. DNU]]&gt;0,Table2[[#This Row],[2025-26 BCTEA Approved]]-Table2[[#This Row],[2023-24 BCTEA To/from Carryover]]-Table2[[#This Row],[ex Repurposed to TO/FROM - FOR REF. DNU]], "$0"),0)</f>
        <v>118481</v>
      </c>
      <c r="AF178" s="19">
        <v>215</v>
      </c>
      <c r="AG178" s="19">
        <v>56</v>
      </c>
      <c r="AH178" s="18">
        <v>366</v>
      </c>
      <c r="AI178" s="18">
        <v>63</v>
      </c>
      <c r="AJ178" s="18">
        <v>485</v>
      </c>
      <c r="AK178" s="18">
        <f>Table2[[#This Row],[2025-26 FN_SR]]*Table2[[#This Row],[Student Count as per 2022-23 Nominal Roll]]</f>
        <v>104275</v>
      </c>
    </row>
    <row r="179" spans="1:37" x14ac:dyDescent="0.3">
      <c r="A179">
        <v>72</v>
      </c>
      <c r="B179" t="s">
        <v>163</v>
      </c>
      <c r="C179">
        <v>623</v>
      </c>
      <c r="D179" t="s">
        <v>304</v>
      </c>
      <c r="F179" s="15">
        <v>800</v>
      </c>
      <c r="G179" s="15">
        <v>214</v>
      </c>
      <c r="I179" s="16">
        <v>211999</v>
      </c>
      <c r="J179" s="17">
        <v>1699641</v>
      </c>
      <c r="K179" s="17">
        <v>73130305</v>
      </c>
      <c r="L179" s="17">
        <v>316860</v>
      </c>
      <c r="M179" s="17">
        <v>2085799</v>
      </c>
      <c r="N179" s="17">
        <v>359000</v>
      </c>
      <c r="O179" s="29"/>
      <c r="P179" s="17">
        <v>0</v>
      </c>
      <c r="Q179" s="18">
        <v>45331</v>
      </c>
      <c r="R179" s="18"/>
      <c r="S179" s="18">
        <v>118481</v>
      </c>
      <c r="T179" s="18">
        <v>118481</v>
      </c>
      <c r="U179" s="18">
        <v>31551</v>
      </c>
      <c r="V179" s="18">
        <v>94624</v>
      </c>
      <c r="W179" s="18">
        <v>63073</v>
      </c>
      <c r="X179" s="18">
        <v>31551</v>
      </c>
      <c r="Y179" s="18">
        <v>0</v>
      </c>
      <c r="Z179" s="18">
        <v>100735</v>
      </c>
      <c r="AA179" s="18">
        <v>55404</v>
      </c>
      <c r="AB179" s="18"/>
      <c r="AC179" s="18">
        <v>76882</v>
      </c>
      <c r="AD179" s="18">
        <v>0</v>
      </c>
      <c r="AE179" s="18">
        <v>118481</v>
      </c>
      <c r="AF179" s="19">
        <v>215</v>
      </c>
      <c r="AG179" s="19">
        <v>56</v>
      </c>
      <c r="AH179" s="18">
        <v>366</v>
      </c>
      <c r="AI179" s="18">
        <v>63</v>
      </c>
      <c r="AJ179" s="18">
        <v>485</v>
      </c>
      <c r="AK179" s="18">
        <v>104275</v>
      </c>
    </row>
    <row r="180" spans="1:37" x14ac:dyDescent="0.3">
      <c r="A180">
        <v>72</v>
      </c>
      <c r="B180" t="s">
        <v>163</v>
      </c>
      <c r="C180">
        <v>552</v>
      </c>
      <c r="D180" t="s">
        <v>305</v>
      </c>
      <c r="F180" s="15">
        <v>800</v>
      </c>
      <c r="G180" s="15">
        <v>214</v>
      </c>
      <c r="I180" s="16">
        <v>211999</v>
      </c>
      <c r="J180" s="17">
        <v>1699641</v>
      </c>
      <c r="K180" s="17">
        <v>73130305</v>
      </c>
      <c r="L180" s="17">
        <v>316860</v>
      </c>
      <c r="M180" s="17">
        <v>2085799</v>
      </c>
      <c r="N180" s="17">
        <v>359000</v>
      </c>
      <c r="O180" s="29"/>
      <c r="P180" s="17">
        <v>0</v>
      </c>
      <c r="Q180" s="18">
        <v>45331</v>
      </c>
      <c r="R180" s="18"/>
      <c r="S180" s="18">
        <v>118481</v>
      </c>
      <c r="T180" s="18">
        <v>118481</v>
      </c>
      <c r="U180" s="18">
        <v>31551</v>
      </c>
      <c r="V180" s="18">
        <v>94624</v>
      </c>
      <c r="W180" s="18">
        <v>63073</v>
      </c>
      <c r="X180" s="18">
        <v>31551</v>
      </c>
      <c r="Y180" s="18">
        <v>0</v>
      </c>
      <c r="Z180" s="18">
        <v>100735</v>
      </c>
      <c r="AA180" s="18">
        <v>55404</v>
      </c>
      <c r="AB180" s="18"/>
      <c r="AC180" s="18">
        <v>76882</v>
      </c>
      <c r="AD180" s="18">
        <v>0</v>
      </c>
      <c r="AE180" s="18">
        <v>118481</v>
      </c>
      <c r="AF180" s="19">
        <v>215</v>
      </c>
      <c r="AG180" s="19">
        <v>56</v>
      </c>
      <c r="AH180" s="18">
        <v>366</v>
      </c>
      <c r="AI180" s="18">
        <v>63</v>
      </c>
      <c r="AJ180" s="18">
        <v>485</v>
      </c>
      <c r="AK180" s="18">
        <v>104275</v>
      </c>
    </row>
    <row r="181" spans="1:37" x14ac:dyDescent="0.3">
      <c r="A181">
        <v>72</v>
      </c>
      <c r="B181" t="s">
        <v>163</v>
      </c>
      <c r="C181">
        <v>553</v>
      </c>
      <c r="D181" t="s">
        <v>306</v>
      </c>
      <c r="F181" s="15">
        <v>800</v>
      </c>
      <c r="G181" s="15">
        <v>214</v>
      </c>
      <c r="I181" s="16">
        <v>211999</v>
      </c>
      <c r="J181" s="17">
        <v>1699641</v>
      </c>
      <c r="K181" s="17">
        <v>73130305</v>
      </c>
      <c r="L181" s="17">
        <v>316860</v>
      </c>
      <c r="M181" s="17">
        <v>2085799</v>
      </c>
      <c r="N181" s="17">
        <v>359000</v>
      </c>
      <c r="O181" s="29"/>
      <c r="P181" s="17">
        <v>0</v>
      </c>
      <c r="Q181" s="18">
        <v>45331</v>
      </c>
      <c r="R181" s="18"/>
      <c r="S181" s="18">
        <v>118481</v>
      </c>
      <c r="T181" s="18">
        <v>118481</v>
      </c>
      <c r="U181" s="18">
        <v>31551</v>
      </c>
      <c r="V181" s="18">
        <v>94624</v>
      </c>
      <c r="W181" s="18">
        <v>63073</v>
      </c>
      <c r="X181" s="18">
        <v>31551</v>
      </c>
      <c r="Y181" s="18">
        <v>0</v>
      </c>
      <c r="Z181" s="18">
        <v>100735</v>
      </c>
      <c r="AA181" s="18">
        <v>55404</v>
      </c>
      <c r="AB181" s="18"/>
      <c r="AC181" s="18">
        <v>76882</v>
      </c>
      <c r="AD181" s="18">
        <v>0</v>
      </c>
      <c r="AE181" s="18">
        <v>118481</v>
      </c>
      <c r="AF181" s="19">
        <v>215</v>
      </c>
      <c r="AG181" s="19">
        <v>56</v>
      </c>
      <c r="AH181" s="18">
        <v>366</v>
      </c>
      <c r="AI181" s="18">
        <v>63</v>
      </c>
      <c r="AJ181" s="18">
        <v>485</v>
      </c>
      <c r="AK181" s="18">
        <v>104275</v>
      </c>
    </row>
    <row r="182" spans="1:37" x14ac:dyDescent="0.3">
      <c r="A182">
        <v>72</v>
      </c>
      <c r="B182" t="s">
        <v>163</v>
      </c>
      <c r="C182">
        <v>625</v>
      </c>
      <c r="D182" t="s">
        <v>307</v>
      </c>
      <c r="F182" s="15">
        <v>800</v>
      </c>
      <c r="G182" s="15">
        <v>214</v>
      </c>
      <c r="I182" s="16">
        <v>211999</v>
      </c>
      <c r="J182" s="17">
        <v>1699641</v>
      </c>
      <c r="K182" s="17">
        <v>73130305</v>
      </c>
      <c r="L182" s="17">
        <v>316860</v>
      </c>
      <c r="M182" s="17">
        <v>2085799</v>
      </c>
      <c r="N182" s="17">
        <v>359000</v>
      </c>
      <c r="O182" s="29"/>
      <c r="P182" s="17">
        <v>0</v>
      </c>
      <c r="Q182" s="18">
        <v>45331</v>
      </c>
      <c r="R182" s="18"/>
      <c r="S182" s="18">
        <v>118481</v>
      </c>
      <c r="T182" s="18">
        <v>118481</v>
      </c>
      <c r="U182" s="18">
        <v>31551</v>
      </c>
      <c r="V182" s="18">
        <v>94624</v>
      </c>
      <c r="W182" s="18">
        <v>63073</v>
      </c>
      <c r="X182" s="18">
        <v>31551</v>
      </c>
      <c r="Y182" s="18">
        <v>0</v>
      </c>
      <c r="Z182" s="18">
        <v>100735</v>
      </c>
      <c r="AA182" s="18">
        <v>55404</v>
      </c>
      <c r="AB182" s="18"/>
      <c r="AC182" s="18">
        <v>76882</v>
      </c>
      <c r="AD182" s="18">
        <v>0</v>
      </c>
      <c r="AE182" s="18">
        <v>118481</v>
      </c>
      <c r="AF182" s="19">
        <v>215</v>
      </c>
      <c r="AG182" s="19">
        <v>56</v>
      </c>
      <c r="AH182" s="18">
        <v>366</v>
      </c>
      <c r="AI182" s="18">
        <v>63</v>
      </c>
      <c r="AJ182" s="18">
        <v>485</v>
      </c>
      <c r="AK182" s="18">
        <v>104275</v>
      </c>
    </row>
    <row r="183" spans="1:37" x14ac:dyDescent="0.3">
      <c r="A183">
        <v>72</v>
      </c>
      <c r="B183" t="s">
        <v>163</v>
      </c>
      <c r="C183">
        <v>722</v>
      </c>
      <c r="D183" t="s">
        <v>194</v>
      </c>
      <c r="F183" s="15">
        <v>800</v>
      </c>
      <c r="G183" s="15">
        <v>214</v>
      </c>
      <c r="I183" s="16">
        <v>211999</v>
      </c>
      <c r="J183" s="17">
        <v>1699641</v>
      </c>
      <c r="K183" s="17">
        <v>73130305</v>
      </c>
      <c r="L183" s="17">
        <v>316860</v>
      </c>
      <c r="M183" s="17">
        <v>2085799</v>
      </c>
      <c r="N183" s="17">
        <v>359000</v>
      </c>
      <c r="O183" s="29"/>
      <c r="P183" s="17">
        <v>0</v>
      </c>
      <c r="Q183" s="18">
        <v>45331</v>
      </c>
      <c r="R183" s="18"/>
      <c r="S183" s="18">
        <v>118481</v>
      </c>
      <c r="T183" s="18">
        <v>118481</v>
      </c>
      <c r="U183" s="18">
        <v>31551</v>
      </c>
      <c r="V183" s="18">
        <v>94624</v>
      </c>
      <c r="W183" s="18">
        <v>63073</v>
      </c>
      <c r="X183" s="18">
        <v>31551</v>
      </c>
      <c r="Y183" s="18">
        <v>0</v>
      </c>
      <c r="Z183" s="18">
        <v>100735</v>
      </c>
      <c r="AA183" s="18">
        <v>55404</v>
      </c>
      <c r="AB183" s="18"/>
      <c r="AC183" s="18">
        <v>76882</v>
      </c>
      <c r="AD183" s="18">
        <v>0</v>
      </c>
      <c r="AE183" s="18">
        <v>118481</v>
      </c>
      <c r="AF183" s="19">
        <v>215</v>
      </c>
      <c r="AG183" s="19">
        <v>56</v>
      </c>
      <c r="AH183" s="18">
        <v>366</v>
      </c>
      <c r="AI183" s="18">
        <v>63</v>
      </c>
      <c r="AJ183" s="18">
        <v>485</v>
      </c>
      <c r="AK183" s="18">
        <v>104275</v>
      </c>
    </row>
    <row r="184" spans="1:37" x14ac:dyDescent="0.3">
      <c r="A184">
        <v>72</v>
      </c>
      <c r="B184" t="s">
        <v>163</v>
      </c>
      <c r="C184">
        <v>541</v>
      </c>
      <c r="D184" t="s">
        <v>241</v>
      </c>
      <c r="F184" s="15">
        <v>800</v>
      </c>
      <c r="G184" s="15">
        <v>214</v>
      </c>
      <c r="I184" s="16">
        <v>211999</v>
      </c>
      <c r="J184" s="17">
        <v>1699641</v>
      </c>
      <c r="K184" s="17">
        <v>73130305</v>
      </c>
      <c r="L184" s="17">
        <v>316860</v>
      </c>
      <c r="M184" s="17">
        <v>2085799</v>
      </c>
      <c r="N184" s="17">
        <v>359000</v>
      </c>
      <c r="O184" s="29"/>
      <c r="P184" s="17">
        <v>0</v>
      </c>
      <c r="Q184" s="18">
        <v>45331</v>
      </c>
      <c r="R184" s="18"/>
      <c r="S184" s="18">
        <v>118481</v>
      </c>
      <c r="T184" s="18">
        <v>118481</v>
      </c>
      <c r="U184" s="18">
        <v>31551</v>
      </c>
      <c r="V184" s="18">
        <v>94624</v>
      </c>
      <c r="W184" s="18">
        <v>63073</v>
      </c>
      <c r="X184" s="18">
        <v>31551</v>
      </c>
      <c r="Y184" s="18">
        <v>0</v>
      </c>
      <c r="Z184" s="18">
        <v>100735</v>
      </c>
      <c r="AA184" s="18">
        <v>55404</v>
      </c>
      <c r="AB184" s="18"/>
      <c r="AC184" s="18">
        <v>76882</v>
      </c>
      <c r="AD184" s="18">
        <v>0</v>
      </c>
      <c r="AE184" s="18">
        <v>118481</v>
      </c>
      <c r="AF184" s="19">
        <v>215</v>
      </c>
      <c r="AG184" s="19">
        <v>56</v>
      </c>
      <c r="AH184" s="18">
        <v>366</v>
      </c>
      <c r="AI184" s="18">
        <v>63</v>
      </c>
      <c r="AJ184" s="18">
        <v>485</v>
      </c>
      <c r="AK184" s="18">
        <v>104275</v>
      </c>
    </row>
    <row r="185" spans="1:37" x14ac:dyDescent="0.3">
      <c r="A185">
        <v>72</v>
      </c>
      <c r="B185" t="s">
        <v>163</v>
      </c>
      <c r="C185">
        <v>636</v>
      </c>
      <c r="D185" t="s">
        <v>228</v>
      </c>
      <c r="F185" s="15">
        <v>800</v>
      </c>
      <c r="G185" s="15">
        <v>214</v>
      </c>
      <c r="I185" s="16">
        <v>211999</v>
      </c>
      <c r="J185" s="17">
        <v>1699641</v>
      </c>
      <c r="K185" s="17">
        <v>73130305</v>
      </c>
      <c r="L185" s="17">
        <v>316860</v>
      </c>
      <c r="M185" s="17">
        <v>2085799</v>
      </c>
      <c r="N185" s="17">
        <v>359000</v>
      </c>
      <c r="O185" s="29"/>
      <c r="P185" s="17">
        <v>0</v>
      </c>
      <c r="Q185" s="18">
        <v>45331</v>
      </c>
      <c r="R185" s="18"/>
      <c r="S185" s="18">
        <v>118481</v>
      </c>
      <c r="T185" s="18">
        <v>118481</v>
      </c>
      <c r="U185" s="18">
        <v>31551</v>
      </c>
      <c r="V185" s="18">
        <v>94624</v>
      </c>
      <c r="W185" s="18">
        <v>63073</v>
      </c>
      <c r="X185" s="18">
        <v>31551</v>
      </c>
      <c r="Y185" s="18">
        <v>0</v>
      </c>
      <c r="Z185" s="18">
        <v>100735</v>
      </c>
      <c r="AA185" s="18">
        <v>55404</v>
      </c>
      <c r="AB185" s="18"/>
      <c r="AC185" s="18">
        <v>76882</v>
      </c>
      <c r="AD185" s="18">
        <v>0</v>
      </c>
      <c r="AE185" s="18">
        <v>118481</v>
      </c>
      <c r="AF185" s="19">
        <v>215</v>
      </c>
      <c r="AG185" s="19">
        <v>56</v>
      </c>
      <c r="AH185" s="18">
        <v>366</v>
      </c>
      <c r="AI185" s="18">
        <v>63</v>
      </c>
      <c r="AJ185" s="18">
        <v>485</v>
      </c>
      <c r="AK185" s="18">
        <v>104275</v>
      </c>
    </row>
    <row r="186" spans="1:37" x14ac:dyDescent="0.3">
      <c r="A186">
        <v>73</v>
      </c>
      <c r="B186" t="s">
        <v>164</v>
      </c>
      <c r="C186">
        <v>684</v>
      </c>
      <c r="D186" t="s">
        <v>308</v>
      </c>
      <c r="F186" s="15">
        <v>5000</v>
      </c>
      <c r="G186" s="15">
        <v>281</v>
      </c>
      <c r="I186" s="16">
        <v>697994</v>
      </c>
      <c r="J186" s="17">
        <v>6083838</v>
      </c>
      <c r="K186" s="18">
        <v>200920319</v>
      </c>
      <c r="L186" s="18">
        <v>666817</v>
      </c>
      <c r="M186" s="18">
        <v>4769153</v>
      </c>
      <c r="N186" s="18">
        <v>1101000</v>
      </c>
      <c r="O186" s="17"/>
      <c r="P186" s="17">
        <v>0</v>
      </c>
      <c r="Q186" s="18">
        <f>Table2[[#This Row],[2023-24 BCTEA Extracurricular Carryover prior to repurposing (confimred amount)]]-(Table2[[#This Row],[2023-24 Carryover Extracurricular repurposed repurposed for to/from]]+Table2[[#This Row],[2023-24 Carryover Extracurricular repurposed repurposed for Extracurricular]])</f>
        <v>53257</v>
      </c>
      <c r="R186" s="18"/>
      <c r="S186" s="18">
        <v>148991</v>
      </c>
      <c r="T186" s="18">
        <f>Table2[[#This Row],[2025-26 BCTEA Approved]]-Table2[[#This Row],[2023-24 BCTEA To/from Carryover]]</f>
        <v>148991</v>
      </c>
      <c r="U186" s="18">
        <v>41236</v>
      </c>
      <c r="V186" s="18">
        <v>76882</v>
      </c>
      <c r="W186" s="18">
        <f>Table2[[#This Row],[2024-25 CDS Payment]]-X186</f>
        <v>35646</v>
      </c>
      <c r="X186" s="18">
        <f>Table2[[#This Row],[2024-25 EX Allocation]]-Table2[[#This Row],[2023-24 Carryover Extracurricular repurposed repurposed for Extracurricular]]</f>
        <v>41236</v>
      </c>
      <c r="Y186" s="18">
        <f>SUM(Table2[[#This Row],[Part of 2024-25 CDS Payment that is To/From]:[Part of 2024-25 CDS Payment that is Extracurricular]])-Table2[[#This Row],[2024-25 CDS Payment]]</f>
        <v>0</v>
      </c>
      <c r="Z186" s="18">
        <v>118349</v>
      </c>
      <c r="AA186" s="18">
        <v>65092</v>
      </c>
      <c r="AB186" s="18"/>
      <c r="AC186"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94493</v>
      </c>
      <c r="AD186" s="18">
        <v>0</v>
      </c>
      <c r="AE186" s="18">
        <f>ROUND(IF(Table2[[#This Row],[2025-26 BCTEA Approved]]-Table2[[#This Row],[2023-24 BCTEA To/from Carryover]]-Table2[[#This Row],[ex Repurposed to TO/FROM - FOR REF. DNU]]&gt;0,Table2[[#This Row],[2025-26 BCTEA Approved]]-Table2[[#This Row],[2023-24 BCTEA To/from Carryover]]-Table2[[#This Row],[ex Repurposed to TO/FROM - FOR REF. DNU]], "$0"),0)</f>
        <v>148991</v>
      </c>
      <c r="AF186" s="19">
        <v>281</v>
      </c>
      <c r="AG186" s="19">
        <v>42</v>
      </c>
      <c r="AH186" s="18">
        <v>300</v>
      </c>
      <c r="AI186" s="18">
        <v>69</v>
      </c>
      <c r="AJ186" s="18">
        <v>411</v>
      </c>
      <c r="AK186" s="18">
        <f>Table2[[#This Row],[2025-26 FN_SR]]*Table2[[#This Row],[Student Count as per 2022-23 Nominal Roll]]</f>
        <v>115491</v>
      </c>
    </row>
    <row r="187" spans="1:37" x14ac:dyDescent="0.3">
      <c r="A187">
        <v>73</v>
      </c>
      <c r="B187" t="s">
        <v>164</v>
      </c>
      <c r="C187">
        <v>689</v>
      </c>
      <c r="D187" t="s">
        <v>309</v>
      </c>
      <c r="F187" s="15">
        <v>5000</v>
      </c>
      <c r="G187" s="15">
        <v>281</v>
      </c>
      <c r="I187" s="16">
        <v>697994</v>
      </c>
      <c r="J187" s="17">
        <v>6083838</v>
      </c>
      <c r="K187" s="17">
        <v>200920319</v>
      </c>
      <c r="L187" s="17">
        <v>666817</v>
      </c>
      <c r="M187" s="17">
        <v>4769153</v>
      </c>
      <c r="N187" s="17">
        <v>1101000</v>
      </c>
      <c r="O187" s="29"/>
      <c r="P187" s="17">
        <v>0</v>
      </c>
      <c r="Q187" s="18">
        <v>53257</v>
      </c>
      <c r="R187" s="18"/>
      <c r="S187" s="18">
        <v>148991</v>
      </c>
      <c r="T187" s="18">
        <v>148991</v>
      </c>
      <c r="U187" s="18">
        <v>41236</v>
      </c>
      <c r="V187" s="18">
        <v>76882</v>
      </c>
      <c r="W187" s="18">
        <v>35646</v>
      </c>
      <c r="X187" s="18">
        <v>41236</v>
      </c>
      <c r="Y187" s="18">
        <v>0</v>
      </c>
      <c r="Z187" s="18">
        <v>118349</v>
      </c>
      <c r="AA187" s="18">
        <v>65092</v>
      </c>
      <c r="AB187" s="18"/>
      <c r="AC187" s="18">
        <v>94493</v>
      </c>
      <c r="AD187" s="18">
        <v>0</v>
      </c>
      <c r="AE187" s="18">
        <v>148991</v>
      </c>
      <c r="AF187" s="19">
        <v>281</v>
      </c>
      <c r="AG187" s="19">
        <v>42</v>
      </c>
      <c r="AH187" s="18">
        <v>300</v>
      </c>
      <c r="AI187" s="18">
        <v>69</v>
      </c>
      <c r="AJ187" s="18">
        <v>411</v>
      </c>
      <c r="AK187" s="18">
        <v>115491</v>
      </c>
    </row>
    <row r="188" spans="1:37" x14ac:dyDescent="0.3">
      <c r="A188">
        <v>73</v>
      </c>
      <c r="B188" t="s">
        <v>164</v>
      </c>
      <c r="C188">
        <v>690</v>
      </c>
      <c r="D188" t="s">
        <v>310</v>
      </c>
      <c r="F188" s="15">
        <v>5000</v>
      </c>
      <c r="G188" s="15">
        <v>281</v>
      </c>
      <c r="I188" s="16">
        <v>697994</v>
      </c>
      <c r="J188" s="17">
        <v>6083838</v>
      </c>
      <c r="K188" s="17">
        <v>200920319</v>
      </c>
      <c r="L188" s="17">
        <v>666817</v>
      </c>
      <c r="M188" s="17">
        <v>4769153</v>
      </c>
      <c r="N188" s="17">
        <v>1101000</v>
      </c>
      <c r="O188" s="29"/>
      <c r="P188" s="17">
        <v>0</v>
      </c>
      <c r="Q188" s="18">
        <v>53257</v>
      </c>
      <c r="R188" s="18"/>
      <c r="S188" s="18">
        <v>148991</v>
      </c>
      <c r="T188" s="18">
        <v>148991</v>
      </c>
      <c r="U188" s="18">
        <v>41236</v>
      </c>
      <c r="V188" s="18">
        <v>76882</v>
      </c>
      <c r="W188" s="18">
        <v>35646</v>
      </c>
      <c r="X188" s="18">
        <v>41236</v>
      </c>
      <c r="Y188" s="18">
        <v>0</v>
      </c>
      <c r="Z188" s="18">
        <v>118349</v>
      </c>
      <c r="AA188" s="18">
        <v>65092</v>
      </c>
      <c r="AB188" s="18"/>
      <c r="AC188" s="18">
        <v>94493</v>
      </c>
      <c r="AD188" s="18">
        <v>0</v>
      </c>
      <c r="AE188" s="18">
        <v>148991</v>
      </c>
      <c r="AF188" s="19">
        <v>281</v>
      </c>
      <c r="AG188" s="19">
        <v>42</v>
      </c>
      <c r="AH188" s="18">
        <v>300</v>
      </c>
      <c r="AI188" s="18">
        <v>69</v>
      </c>
      <c r="AJ188" s="18">
        <v>411</v>
      </c>
      <c r="AK188" s="18">
        <v>115491</v>
      </c>
    </row>
    <row r="189" spans="1:37" x14ac:dyDescent="0.3">
      <c r="A189">
        <v>73</v>
      </c>
      <c r="B189" t="s">
        <v>164</v>
      </c>
      <c r="C189">
        <v>691</v>
      </c>
      <c r="D189" t="s">
        <v>311</v>
      </c>
      <c r="F189" s="15">
        <v>5000</v>
      </c>
      <c r="G189" s="15">
        <v>281</v>
      </c>
      <c r="I189" s="16">
        <v>697994</v>
      </c>
      <c r="J189" s="17">
        <v>6083838</v>
      </c>
      <c r="K189" s="17">
        <v>200920319</v>
      </c>
      <c r="L189" s="17">
        <v>666817</v>
      </c>
      <c r="M189" s="17">
        <v>4769153</v>
      </c>
      <c r="N189" s="17">
        <v>1101000</v>
      </c>
      <c r="O189" s="29"/>
      <c r="P189" s="17">
        <v>0</v>
      </c>
      <c r="Q189" s="18">
        <v>53257</v>
      </c>
      <c r="R189" s="18"/>
      <c r="S189" s="18">
        <v>148991</v>
      </c>
      <c r="T189" s="18">
        <v>148991</v>
      </c>
      <c r="U189" s="18">
        <v>41236</v>
      </c>
      <c r="V189" s="18">
        <v>76882</v>
      </c>
      <c r="W189" s="18">
        <v>35646</v>
      </c>
      <c r="X189" s="18">
        <v>41236</v>
      </c>
      <c r="Y189" s="18">
        <v>0</v>
      </c>
      <c r="Z189" s="18">
        <v>118349</v>
      </c>
      <c r="AA189" s="18">
        <v>65092</v>
      </c>
      <c r="AB189" s="18"/>
      <c r="AC189" s="18">
        <v>94493</v>
      </c>
      <c r="AD189" s="18">
        <v>0</v>
      </c>
      <c r="AE189" s="18">
        <v>148991</v>
      </c>
      <c r="AF189" s="19">
        <v>281</v>
      </c>
      <c r="AG189" s="19">
        <v>42</v>
      </c>
      <c r="AH189" s="18">
        <v>300</v>
      </c>
      <c r="AI189" s="18">
        <v>69</v>
      </c>
      <c r="AJ189" s="18">
        <v>411</v>
      </c>
      <c r="AK189" s="18">
        <v>115491</v>
      </c>
    </row>
    <row r="190" spans="1:37" x14ac:dyDescent="0.3">
      <c r="A190">
        <v>73</v>
      </c>
      <c r="B190" t="s">
        <v>164</v>
      </c>
      <c r="C190">
        <v>687</v>
      </c>
      <c r="D190" t="s">
        <v>312</v>
      </c>
      <c r="F190" s="15">
        <v>5000</v>
      </c>
      <c r="G190" s="15">
        <v>281</v>
      </c>
      <c r="I190" s="16">
        <v>697994</v>
      </c>
      <c r="J190" s="17">
        <v>6083838</v>
      </c>
      <c r="K190" s="17">
        <v>200920319</v>
      </c>
      <c r="L190" s="17">
        <v>666817</v>
      </c>
      <c r="M190" s="17">
        <v>4769153</v>
      </c>
      <c r="N190" s="17">
        <v>1101000</v>
      </c>
      <c r="O190" s="29"/>
      <c r="P190" s="17">
        <v>0</v>
      </c>
      <c r="Q190" s="18">
        <v>53257</v>
      </c>
      <c r="R190" s="18"/>
      <c r="S190" s="18">
        <v>148991</v>
      </c>
      <c r="T190" s="18">
        <v>148991</v>
      </c>
      <c r="U190" s="18">
        <v>41236</v>
      </c>
      <c r="V190" s="18">
        <v>76882</v>
      </c>
      <c r="W190" s="18">
        <v>35646</v>
      </c>
      <c r="X190" s="18">
        <v>41236</v>
      </c>
      <c r="Y190" s="18">
        <v>0</v>
      </c>
      <c r="Z190" s="18">
        <v>118349</v>
      </c>
      <c r="AA190" s="18">
        <v>65092</v>
      </c>
      <c r="AB190" s="18"/>
      <c r="AC190" s="18">
        <v>94493</v>
      </c>
      <c r="AD190" s="18">
        <v>0</v>
      </c>
      <c r="AE190" s="18">
        <v>148991</v>
      </c>
      <c r="AF190" s="19">
        <v>281</v>
      </c>
      <c r="AG190" s="19">
        <v>42</v>
      </c>
      <c r="AH190" s="18">
        <v>300</v>
      </c>
      <c r="AI190" s="18">
        <v>69</v>
      </c>
      <c r="AJ190" s="18">
        <v>411</v>
      </c>
      <c r="AK190" s="18">
        <v>115491</v>
      </c>
    </row>
    <row r="191" spans="1:37" x14ac:dyDescent="0.3">
      <c r="A191">
        <v>73</v>
      </c>
      <c r="B191" t="s">
        <v>164</v>
      </c>
      <c r="C191">
        <v>688</v>
      </c>
      <c r="D191" t="s">
        <v>289</v>
      </c>
      <c r="F191" s="15">
        <v>5000</v>
      </c>
      <c r="G191" s="15">
        <v>281</v>
      </c>
      <c r="I191" s="16">
        <v>697994</v>
      </c>
      <c r="J191" s="17">
        <v>6083838</v>
      </c>
      <c r="K191" s="17">
        <v>200920319</v>
      </c>
      <c r="L191" s="17">
        <v>666817</v>
      </c>
      <c r="M191" s="17">
        <v>4769153</v>
      </c>
      <c r="N191" s="17">
        <v>1101000</v>
      </c>
      <c r="O191" s="29"/>
      <c r="P191" s="17">
        <v>0</v>
      </c>
      <c r="Q191" s="18">
        <v>53257</v>
      </c>
      <c r="R191" s="18"/>
      <c r="S191" s="18">
        <v>148991</v>
      </c>
      <c r="T191" s="18">
        <v>148991</v>
      </c>
      <c r="U191" s="18">
        <v>41236</v>
      </c>
      <c r="V191" s="18">
        <v>76882</v>
      </c>
      <c r="W191" s="18">
        <v>35646</v>
      </c>
      <c r="X191" s="18">
        <v>41236</v>
      </c>
      <c r="Y191" s="18">
        <v>0</v>
      </c>
      <c r="Z191" s="18">
        <v>118349</v>
      </c>
      <c r="AA191" s="18">
        <v>65092</v>
      </c>
      <c r="AB191" s="18"/>
      <c r="AC191" s="18">
        <v>94493</v>
      </c>
      <c r="AD191" s="18">
        <v>0</v>
      </c>
      <c r="AE191" s="18">
        <v>148991</v>
      </c>
      <c r="AF191" s="19">
        <v>281</v>
      </c>
      <c r="AG191" s="19">
        <v>42</v>
      </c>
      <c r="AH191" s="18">
        <v>300</v>
      </c>
      <c r="AI191" s="18">
        <v>69</v>
      </c>
      <c r="AJ191" s="18">
        <v>411</v>
      </c>
      <c r="AK191" s="18">
        <v>115491</v>
      </c>
    </row>
    <row r="192" spans="1:37" x14ac:dyDescent="0.3">
      <c r="A192">
        <v>73</v>
      </c>
      <c r="B192" t="s">
        <v>164</v>
      </c>
      <c r="C192">
        <v>722</v>
      </c>
      <c r="D192" t="s">
        <v>194</v>
      </c>
      <c r="F192" s="15">
        <v>5000</v>
      </c>
      <c r="G192" s="15">
        <v>281</v>
      </c>
      <c r="I192" s="16">
        <v>697994</v>
      </c>
      <c r="J192" s="17">
        <v>6083838</v>
      </c>
      <c r="K192" s="17">
        <v>200920319</v>
      </c>
      <c r="L192" s="17">
        <v>666817</v>
      </c>
      <c r="M192" s="17">
        <v>4769153</v>
      </c>
      <c r="N192" s="17">
        <v>1101000</v>
      </c>
      <c r="O192" s="29"/>
      <c r="P192" s="17">
        <v>0</v>
      </c>
      <c r="Q192" s="18">
        <v>53257</v>
      </c>
      <c r="R192" s="18"/>
      <c r="S192" s="18">
        <v>148991</v>
      </c>
      <c r="T192" s="18">
        <v>148991</v>
      </c>
      <c r="U192" s="18">
        <v>41236</v>
      </c>
      <c r="V192" s="18">
        <v>76882</v>
      </c>
      <c r="W192" s="18">
        <v>35646</v>
      </c>
      <c r="X192" s="18">
        <v>41236</v>
      </c>
      <c r="Y192" s="18">
        <v>0</v>
      </c>
      <c r="Z192" s="18">
        <v>118349</v>
      </c>
      <c r="AA192" s="18">
        <v>65092</v>
      </c>
      <c r="AB192" s="18"/>
      <c r="AC192" s="18">
        <v>94493</v>
      </c>
      <c r="AD192" s="18">
        <v>0</v>
      </c>
      <c r="AE192" s="18">
        <v>148991</v>
      </c>
      <c r="AF192" s="19">
        <v>281</v>
      </c>
      <c r="AG192" s="19">
        <v>42</v>
      </c>
      <c r="AH192" s="18">
        <v>300</v>
      </c>
      <c r="AI192" s="18">
        <v>69</v>
      </c>
      <c r="AJ192" s="18">
        <v>411</v>
      </c>
      <c r="AK192" s="18">
        <v>115491</v>
      </c>
    </row>
    <row r="193" spans="1:37" x14ac:dyDescent="0.3">
      <c r="A193">
        <v>73</v>
      </c>
      <c r="B193" t="s">
        <v>164</v>
      </c>
      <c r="C193">
        <v>592</v>
      </c>
      <c r="D193" t="s">
        <v>313</v>
      </c>
      <c r="F193" s="15">
        <v>5000</v>
      </c>
      <c r="G193" s="15">
        <v>281</v>
      </c>
      <c r="I193" s="16">
        <v>697994</v>
      </c>
      <c r="J193" s="17">
        <v>6083838</v>
      </c>
      <c r="K193" s="17">
        <v>200920319</v>
      </c>
      <c r="L193" s="17">
        <v>666817</v>
      </c>
      <c r="M193" s="17">
        <v>4769153</v>
      </c>
      <c r="N193" s="17">
        <v>1101000</v>
      </c>
      <c r="O193" s="29"/>
      <c r="P193" s="17">
        <v>0</v>
      </c>
      <c r="Q193" s="18">
        <v>53257</v>
      </c>
      <c r="R193" s="18"/>
      <c r="S193" s="18">
        <v>148991</v>
      </c>
      <c r="T193" s="18">
        <v>148991</v>
      </c>
      <c r="U193" s="18">
        <v>41236</v>
      </c>
      <c r="V193" s="18">
        <v>76882</v>
      </c>
      <c r="W193" s="18">
        <v>35646</v>
      </c>
      <c r="X193" s="18">
        <v>41236</v>
      </c>
      <c r="Y193" s="18">
        <v>0</v>
      </c>
      <c r="Z193" s="18">
        <v>118349</v>
      </c>
      <c r="AA193" s="18">
        <v>65092</v>
      </c>
      <c r="AB193" s="18"/>
      <c r="AC193" s="18">
        <v>94493</v>
      </c>
      <c r="AD193" s="18">
        <v>0</v>
      </c>
      <c r="AE193" s="18">
        <v>148991</v>
      </c>
      <c r="AF193" s="19">
        <v>281</v>
      </c>
      <c r="AG193" s="19">
        <v>42</v>
      </c>
      <c r="AH193" s="18">
        <v>300</v>
      </c>
      <c r="AI193" s="18">
        <v>69</v>
      </c>
      <c r="AJ193" s="18">
        <v>411</v>
      </c>
      <c r="AK193" s="18">
        <v>115491</v>
      </c>
    </row>
    <row r="194" spans="1:37" x14ac:dyDescent="0.3">
      <c r="A194">
        <v>73</v>
      </c>
      <c r="B194" t="s">
        <v>164</v>
      </c>
      <c r="C194">
        <v>714</v>
      </c>
      <c r="D194" t="s">
        <v>196</v>
      </c>
      <c r="F194" s="15">
        <v>5000</v>
      </c>
      <c r="G194" s="15">
        <v>281</v>
      </c>
      <c r="I194" s="16">
        <v>697994</v>
      </c>
      <c r="J194" s="17">
        <v>6083838</v>
      </c>
      <c r="K194" s="17">
        <v>200920319</v>
      </c>
      <c r="L194" s="17">
        <v>666817</v>
      </c>
      <c r="M194" s="17">
        <v>4769153</v>
      </c>
      <c r="N194" s="17">
        <v>1101000</v>
      </c>
      <c r="O194" s="29"/>
      <c r="P194" s="17">
        <v>0</v>
      </c>
      <c r="Q194" s="18">
        <v>53257</v>
      </c>
      <c r="R194" s="18"/>
      <c r="S194" s="18">
        <v>148991</v>
      </c>
      <c r="T194" s="18">
        <v>148991</v>
      </c>
      <c r="U194" s="18">
        <v>41236</v>
      </c>
      <c r="V194" s="18">
        <v>76882</v>
      </c>
      <c r="W194" s="18">
        <v>35646</v>
      </c>
      <c r="X194" s="18">
        <v>41236</v>
      </c>
      <c r="Y194" s="18">
        <v>0</v>
      </c>
      <c r="Z194" s="18">
        <v>118349</v>
      </c>
      <c r="AA194" s="18">
        <v>65092</v>
      </c>
      <c r="AB194" s="18"/>
      <c r="AC194" s="18">
        <v>94493</v>
      </c>
      <c r="AD194" s="18">
        <v>0</v>
      </c>
      <c r="AE194" s="18">
        <v>148991</v>
      </c>
      <c r="AF194" s="19">
        <v>281</v>
      </c>
      <c r="AG194" s="19">
        <v>42</v>
      </c>
      <c r="AH194" s="18">
        <v>300</v>
      </c>
      <c r="AI194" s="18">
        <v>69</v>
      </c>
      <c r="AJ194" s="18">
        <v>411</v>
      </c>
      <c r="AK194" s="18">
        <v>115491</v>
      </c>
    </row>
    <row r="195" spans="1:37" x14ac:dyDescent="0.3">
      <c r="A195">
        <v>73</v>
      </c>
      <c r="B195" t="s">
        <v>164</v>
      </c>
      <c r="C195">
        <v>702</v>
      </c>
      <c r="D195" t="s">
        <v>314</v>
      </c>
      <c r="F195" s="15">
        <v>5000</v>
      </c>
      <c r="G195" s="15">
        <v>281</v>
      </c>
      <c r="I195" s="16">
        <v>697994</v>
      </c>
      <c r="J195" s="17">
        <v>6083838</v>
      </c>
      <c r="K195" s="17">
        <v>200920319</v>
      </c>
      <c r="L195" s="17">
        <v>666817</v>
      </c>
      <c r="M195" s="17">
        <v>4769153</v>
      </c>
      <c r="N195" s="17">
        <v>1101000</v>
      </c>
      <c r="O195" s="29"/>
      <c r="P195" s="17">
        <v>0</v>
      </c>
      <c r="Q195" s="18">
        <v>53257</v>
      </c>
      <c r="R195" s="18"/>
      <c r="S195" s="18">
        <v>148991</v>
      </c>
      <c r="T195" s="18">
        <v>148991</v>
      </c>
      <c r="U195" s="18">
        <v>41236</v>
      </c>
      <c r="V195" s="18">
        <v>76882</v>
      </c>
      <c r="W195" s="18">
        <v>35646</v>
      </c>
      <c r="X195" s="18">
        <v>41236</v>
      </c>
      <c r="Y195" s="18">
        <v>0</v>
      </c>
      <c r="Z195" s="18">
        <v>118349</v>
      </c>
      <c r="AA195" s="18">
        <v>65092</v>
      </c>
      <c r="AB195" s="18"/>
      <c r="AC195" s="18">
        <v>94493</v>
      </c>
      <c r="AD195" s="18">
        <v>0</v>
      </c>
      <c r="AE195" s="18">
        <v>148991</v>
      </c>
      <c r="AF195" s="19">
        <v>281</v>
      </c>
      <c r="AG195" s="19">
        <v>42</v>
      </c>
      <c r="AH195" s="18">
        <v>300</v>
      </c>
      <c r="AI195" s="18">
        <v>69</v>
      </c>
      <c r="AJ195" s="18">
        <v>411</v>
      </c>
      <c r="AK195" s="18">
        <v>115491</v>
      </c>
    </row>
    <row r="196" spans="1:37" x14ac:dyDescent="0.3">
      <c r="A196">
        <v>73</v>
      </c>
      <c r="B196" t="s">
        <v>164</v>
      </c>
      <c r="C196">
        <v>581</v>
      </c>
      <c r="D196" t="s">
        <v>204</v>
      </c>
      <c r="F196" s="15">
        <v>5000</v>
      </c>
      <c r="G196" s="15">
        <v>281</v>
      </c>
      <c r="I196" s="16">
        <v>697994</v>
      </c>
      <c r="J196" s="17">
        <v>6083838</v>
      </c>
      <c r="K196" s="17">
        <v>200920319</v>
      </c>
      <c r="L196" s="17">
        <v>666817</v>
      </c>
      <c r="M196" s="17">
        <v>4769153</v>
      </c>
      <c r="N196" s="17">
        <v>1101000</v>
      </c>
      <c r="O196" s="29"/>
      <c r="P196" s="17">
        <v>0</v>
      </c>
      <c r="Q196" s="18">
        <v>53257</v>
      </c>
      <c r="R196" s="18"/>
      <c r="S196" s="18">
        <v>148991</v>
      </c>
      <c r="T196" s="18">
        <v>148991</v>
      </c>
      <c r="U196" s="18">
        <v>41236</v>
      </c>
      <c r="V196" s="18">
        <v>76882</v>
      </c>
      <c r="W196" s="18">
        <v>35646</v>
      </c>
      <c r="X196" s="18">
        <v>41236</v>
      </c>
      <c r="Y196" s="18">
        <v>0</v>
      </c>
      <c r="Z196" s="18">
        <v>118349</v>
      </c>
      <c r="AA196" s="18">
        <v>65092</v>
      </c>
      <c r="AB196" s="18"/>
      <c r="AC196" s="18">
        <v>94493</v>
      </c>
      <c r="AD196" s="18">
        <v>0</v>
      </c>
      <c r="AE196" s="18">
        <v>148991</v>
      </c>
      <c r="AF196" s="19">
        <v>281</v>
      </c>
      <c r="AG196" s="19">
        <v>42</v>
      </c>
      <c r="AH196" s="18">
        <v>300</v>
      </c>
      <c r="AI196" s="18">
        <v>69</v>
      </c>
      <c r="AJ196" s="18">
        <v>411</v>
      </c>
      <c r="AK196" s="18">
        <v>115491</v>
      </c>
    </row>
    <row r="197" spans="1:37" x14ac:dyDescent="0.3">
      <c r="A197">
        <v>73</v>
      </c>
      <c r="B197" t="s">
        <v>164</v>
      </c>
      <c r="C197">
        <v>556</v>
      </c>
      <c r="D197" t="s">
        <v>235</v>
      </c>
      <c r="F197" s="15">
        <v>5000</v>
      </c>
      <c r="G197" s="15">
        <v>281</v>
      </c>
      <c r="I197" s="16">
        <v>697994</v>
      </c>
      <c r="J197" s="17">
        <v>6083838</v>
      </c>
      <c r="K197" s="17">
        <v>200920319</v>
      </c>
      <c r="L197" s="17">
        <v>666817</v>
      </c>
      <c r="M197" s="17">
        <v>4769153</v>
      </c>
      <c r="N197" s="17">
        <v>1101000</v>
      </c>
      <c r="O197" s="29"/>
      <c r="P197" s="17">
        <v>0</v>
      </c>
      <c r="Q197" s="18">
        <v>53257</v>
      </c>
      <c r="R197" s="18"/>
      <c r="S197" s="18">
        <v>148991</v>
      </c>
      <c r="T197" s="18">
        <v>148991</v>
      </c>
      <c r="U197" s="18">
        <v>41236</v>
      </c>
      <c r="V197" s="18">
        <v>76882</v>
      </c>
      <c r="W197" s="18">
        <v>35646</v>
      </c>
      <c r="X197" s="18">
        <v>41236</v>
      </c>
      <c r="Y197" s="18">
        <v>0</v>
      </c>
      <c r="Z197" s="18">
        <v>118349</v>
      </c>
      <c r="AA197" s="18">
        <v>65092</v>
      </c>
      <c r="AB197" s="18"/>
      <c r="AC197" s="18">
        <v>94493</v>
      </c>
      <c r="AD197" s="18">
        <v>0</v>
      </c>
      <c r="AE197" s="18">
        <v>148991</v>
      </c>
      <c r="AF197" s="19">
        <v>281</v>
      </c>
      <c r="AG197" s="19">
        <v>42</v>
      </c>
      <c r="AH197" s="18">
        <v>300</v>
      </c>
      <c r="AI197" s="18">
        <v>69</v>
      </c>
      <c r="AJ197" s="18">
        <v>411</v>
      </c>
      <c r="AK197" s="18">
        <v>115491</v>
      </c>
    </row>
    <row r="198" spans="1:37" x14ac:dyDescent="0.3">
      <c r="A198">
        <v>73</v>
      </c>
      <c r="B198" t="s">
        <v>164</v>
      </c>
      <c r="C198">
        <v>608</v>
      </c>
      <c r="D198" t="s">
        <v>301</v>
      </c>
      <c r="F198" s="15">
        <v>5000</v>
      </c>
      <c r="G198" s="15">
        <v>281</v>
      </c>
      <c r="I198" s="16">
        <v>697994</v>
      </c>
      <c r="J198" s="17">
        <v>6083838</v>
      </c>
      <c r="K198" s="17">
        <v>200920319</v>
      </c>
      <c r="L198" s="17">
        <v>666817</v>
      </c>
      <c r="M198" s="17">
        <v>4769153</v>
      </c>
      <c r="N198" s="17">
        <v>1101000</v>
      </c>
      <c r="O198" s="29"/>
      <c r="P198" s="17">
        <v>0</v>
      </c>
      <c r="Q198" s="18">
        <v>53257</v>
      </c>
      <c r="R198" s="18"/>
      <c r="S198" s="18">
        <v>148991</v>
      </c>
      <c r="T198" s="18">
        <v>148991</v>
      </c>
      <c r="U198" s="18">
        <v>41236</v>
      </c>
      <c r="V198" s="18">
        <v>76882</v>
      </c>
      <c r="W198" s="18">
        <v>35646</v>
      </c>
      <c r="X198" s="18">
        <v>41236</v>
      </c>
      <c r="Y198" s="18">
        <v>0</v>
      </c>
      <c r="Z198" s="18">
        <v>118349</v>
      </c>
      <c r="AA198" s="18">
        <v>65092</v>
      </c>
      <c r="AB198" s="18"/>
      <c r="AC198" s="18">
        <v>94493</v>
      </c>
      <c r="AD198" s="18">
        <v>0</v>
      </c>
      <c r="AE198" s="18">
        <v>148991</v>
      </c>
      <c r="AF198" s="19">
        <v>281</v>
      </c>
      <c r="AG198" s="19">
        <v>42</v>
      </c>
      <c r="AH198" s="18">
        <v>300</v>
      </c>
      <c r="AI198" s="18">
        <v>69</v>
      </c>
      <c r="AJ198" s="18">
        <v>411</v>
      </c>
      <c r="AK198" s="18">
        <v>115491</v>
      </c>
    </row>
    <row r="199" spans="1:37" x14ac:dyDescent="0.3">
      <c r="A199">
        <v>73</v>
      </c>
      <c r="B199" t="s">
        <v>164</v>
      </c>
      <c r="C199">
        <v>696</v>
      </c>
      <c r="D199" t="s">
        <v>316</v>
      </c>
      <c r="F199" s="15">
        <v>5000</v>
      </c>
      <c r="G199" s="15">
        <v>281</v>
      </c>
      <c r="I199" s="16">
        <v>697994</v>
      </c>
      <c r="J199" s="17">
        <v>6083838</v>
      </c>
      <c r="K199" s="17">
        <v>200920319</v>
      </c>
      <c r="L199" s="17">
        <v>666817</v>
      </c>
      <c r="M199" s="17">
        <v>4769153</v>
      </c>
      <c r="N199" s="17">
        <v>1101000</v>
      </c>
      <c r="O199" s="29"/>
      <c r="P199" s="17">
        <v>0</v>
      </c>
      <c r="Q199" s="18">
        <v>53257</v>
      </c>
      <c r="R199" s="18"/>
      <c r="S199" s="18">
        <v>148991</v>
      </c>
      <c r="T199" s="18">
        <v>148991</v>
      </c>
      <c r="U199" s="18">
        <v>41236</v>
      </c>
      <c r="V199" s="18">
        <v>76882</v>
      </c>
      <c r="W199" s="18">
        <v>35646</v>
      </c>
      <c r="X199" s="18">
        <v>41236</v>
      </c>
      <c r="Y199" s="18">
        <v>0</v>
      </c>
      <c r="Z199" s="18">
        <v>118349</v>
      </c>
      <c r="AA199" s="18">
        <v>65092</v>
      </c>
      <c r="AB199" s="18"/>
      <c r="AC199" s="18">
        <v>94493</v>
      </c>
      <c r="AD199" s="18">
        <v>0</v>
      </c>
      <c r="AE199" s="18">
        <v>148991</v>
      </c>
      <c r="AF199" s="19">
        <v>281</v>
      </c>
      <c r="AG199" s="19">
        <v>42</v>
      </c>
      <c r="AH199" s="18">
        <v>300</v>
      </c>
      <c r="AI199" s="18">
        <v>69</v>
      </c>
      <c r="AJ199" s="18">
        <v>411</v>
      </c>
      <c r="AK199" s="18">
        <v>115491</v>
      </c>
    </row>
    <row r="200" spans="1:37" x14ac:dyDescent="0.3">
      <c r="A200">
        <v>73</v>
      </c>
      <c r="B200" t="s">
        <v>164</v>
      </c>
      <c r="C200">
        <v>712</v>
      </c>
      <c r="D200" t="s">
        <v>317</v>
      </c>
      <c r="F200" s="15">
        <v>5000</v>
      </c>
      <c r="G200" s="15">
        <v>281</v>
      </c>
      <c r="I200" s="16">
        <v>697994</v>
      </c>
      <c r="J200" s="17">
        <v>6083838</v>
      </c>
      <c r="K200" s="17">
        <v>200920319</v>
      </c>
      <c r="L200" s="17">
        <v>666817</v>
      </c>
      <c r="M200" s="17">
        <v>4769153</v>
      </c>
      <c r="N200" s="17">
        <v>1101000</v>
      </c>
      <c r="O200" s="29"/>
      <c r="P200" s="17">
        <v>0</v>
      </c>
      <c r="Q200" s="18">
        <v>53257</v>
      </c>
      <c r="R200" s="18"/>
      <c r="S200" s="18">
        <v>148991</v>
      </c>
      <c r="T200" s="18">
        <v>148991</v>
      </c>
      <c r="U200" s="18">
        <v>41236</v>
      </c>
      <c r="V200" s="18">
        <v>76882</v>
      </c>
      <c r="W200" s="18">
        <v>35646</v>
      </c>
      <c r="X200" s="18">
        <v>41236</v>
      </c>
      <c r="Y200" s="18">
        <v>0</v>
      </c>
      <c r="Z200" s="18">
        <v>118349</v>
      </c>
      <c r="AA200" s="18">
        <v>65092</v>
      </c>
      <c r="AB200" s="18"/>
      <c r="AC200" s="18">
        <v>94493</v>
      </c>
      <c r="AD200" s="18">
        <v>0</v>
      </c>
      <c r="AE200" s="18">
        <v>148991</v>
      </c>
      <c r="AF200" s="19">
        <v>281</v>
      </c>
      <c r="AG200" s="19">
        <v>42</v>
      </c>
      <c r="AH200" s="18">
        <v>300</v>
      </c>
      <c r="AI200" s="18">
        <v>69</v>
      </c>
      <c r="AJ200" s="18">
        <v>411</v>
      </c>
      <c r="AK200" s="18">
        <v>115491</v>
      </c>
    </row>
    <row r="201" spans="1:37" x14ac:dyDescent="0.3">
      <c r="A201">
        <v>73</v>
      </c>
      <c r="B201" t="s">
        <v>164</v>
      </c>
      <c r="C201">
        <v>681</v>
      </c>
      <c r="D201" t="s">
        <v>315</v>
      </c>
      <c r="F201" s="15">
        <v>5000</v>
      </c>
      <c r="G201" s="15">
        <v>281</v>
      </c>
      <c r="I201" s="16">
        <v>697994</v>
      </c>
      <c r="J201" s="17">
        <v>6083838</v>
      </c>
      <c r="K201" s="17">
        <v>200920319</v>
      </c>
      <c r="L201" s="17">
        <v>666817</v>
      </c>
      <c r="M201" s="17">
        <v>4769153</v>
      </c>
      <c r="N201" s="17">
        <v>1101000</v>
      </c>
      <c r="O201" s="29"/>
      <c r="P201" s="17">
        <v>0</v>
      </c>
      <c r="Q201" s="18">
        <v>53257</v>
      </c>
      <c r="R201" s="18"/>
      <c r="S201" s="18">
        <v>148991</v>
      </c>
      <c r="T201" s="18">
        <v>148991</v>
      </c>
      <c r="U201" s="18">
        <v>41236</v>
      </c>
      <c r="V201" s="18">
        <v>76882</v>
      </c>
      <c r="W201" s="18">
        <v>35646</v>
      </c>
      <c r="X201" s="18">
        <v>41236</v>
      </c>
      <c r="Y201" s="18">
        <v>0</v>
      </c>
      <c r="Z201" s="18">
        <v>118349</v>
      </c>
      <c r="AA201" s="18">
        <v>65092</v>
      </c>
      <c r="AB201" s="18"/>
      <c r="AC201" s="18">
        <v>94493</v>
      </c>
      <c r="AD201" s="18">
        <v>0</v>
      </c>
      <c r="AE201" s="18">
        <v>148991</v>
      </c>
      <c r="AF201" s="19">
        <v>281</v>
      </c>
      <c r="AG201" s="19">
        <v>42</v>
      </c>
      <c r="AH201" s="18">
        <v>300</v>
      </c>
      <c r="AI201" s="18">
        <v>69</v>
      </c>
      <c r="AJ201" s="18">
        <v>411</v>
      </c>
      <c r="AK201" s="18">
        <v>115491</v>
      </c>
    </row>
    <row r="202" spans="1:37" x14ac:dyDescent="0.3">
      <c r="A202">
        <v>74</v>
      </c>
      <c r="B202" t="s">
        <v>165</v>
      </c>
      <c r="C202">
        <v>685</v>
      </c>
      <c r="D202" t="s">
        <v>318</v>
      </c>
      <c r="F202" s="15">
        <v>687</v>
      </c>
      <c r="G202" s="15">
        <v>324</v>
      </c>
      <c r="I202" s="16">
        <v>1185247</v>
      </c>
      <c r="J202" s="17">
        <v>1662164</v>
      </c>
      <c r="K202" s="18">
        <v>20959347</v>
      </c>
      <c r="L202" s="18">
        <v>366932</v>
      </c>
      <c r="M202" s="18">
        <v>2110371</v>
      </c>
      <c r="N202" s="18">
        <v>65000</v>
      </c>
      <c r="O202" s="17"/>
      <c r="P202" s="17">
        <v>0</v>
      </c>
      <c r="Q202" s="18">
        <f>Table2[[#This Row],[2023-24 BCTEA Extracurricular Carryover prior to repurposing (confimred amount)]]-(Table2[[#This Row],[2023-24 Carryover Extracurricular repurposed repurposed for to/from]]+Table2[[#This Row],[2023-24 Carryover Extracurricular repurposed repurposed for Extracurricular]])</f>
        <v>0</v>
      </c>
      <c r="R202" s="18"/>
      <c r="S202" s="18">
        <v>20000</v>
      </c>
      <c r="T202" s="18">
        <f>Table2[[#This Row],[2025-26 BCTEA Approved]]-Table2[[#This Row],[2023-24 BCTEA To/from Carryover]]</f>
        <v>20000</v>
      </c>
      <c r="U202" s="18">
        <v>50773</v>
      </c>
      <c r="V202" s="18">
        <v>50773</v>
      </c>
      <c r="W202" s="18">
        <f>Table2[[#This Row],[2024-25 CDS Payment]]-X202</f>
        <v>0</v>
      </c>
      <c r="X202" s="18">
        <f>Table2[[#This Row],[2024-25 EX Allocation]]-Table2[[#This Row],[2023-24 Carryover Extracurricular repurposed repurposed for Extracurricular]]</f>
        <v>50773</v>
      </c>
      <c r="Y202" s="18">
        <f>SUM(Table2[[#This Row],[Part of 2024-25 CDS Payment that is To/From]:[Part of 2024-25 CDS Payment that is Extracurricular]])-Table2[[#This Row],[2024-25 CDS Payment]]</f>
        <v>0</v>
      </c>
      <c r="Z202" s="18">
        <v>0</v>
      </c>
      <c r="AA202" s="18"/>
      <c r="AB202" s="18"/>
      <c r="AC202"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50773</v>
      </c>
      <c r="AD202" s="18">
        <v>0</v>
      </c>
      <c r="AE202" s="18">
        <f>ROUND(IF(Table2[[#This Row],[2025-26 BCTEA Approved]]-Table2[[#This Row],[2023-24 BCTEA To/from Carryover]]-Table2[[#This Row],[ex Repurposed to TO/FROM - FOR REF. DNU]]&gt;0,Table2[[#This Row],[2025-26 BCTEA Approved]]-Table2[[#This Row],[2023-24 BCTEA To/from Carryover]]-Table2[[#This Row],[ex Repurposed to TO/FROM - FOR REF. DNU]], "$0"),0)</f>
        <v>20000</v>
      </c>
      <c r="AF202" s="19">
        <v>346</v>
      </c>
      <c r="AG202" s="19">
        <v>377</v>
      </c>
      <c r="AH202" s="18">
        <v>2167</v>
      </c>
      <c r="AI202" s="18">
        <v>67</v>
      </c>
      <c r="AJ202" s="18">
        <v>2611</v>
      </c>
      <c r="AK202" s="18">
        <f>Table2[[#This Row],[2025-26 FN_SR]]*Table2[[#This Row],[Student Count as per 2022-23 Nominal Roll]]</f>
        <v>903406</v>
      </c>
    </row>
    <row r="203" spans="1:37" x14ac:dyDescent="0.3">
      <c r="A203">
        <v>74</v>
      </c>
      <c r="B203" t="s">
        <v>165</v>
      </c>
      <c r="C203">
        <v>686</v>
      </c>
      <c r="D203" t="s">
        <v>319</v>
      </c>
      <c r="F203" s="15">
        <v>687</v>
      </c>
      <c r="G203" s="15">
        <v>324</v>
      </c>
      <c r="I203" s="16">
        <v>1185247</v>
      </c>
      <c r="J203" s="17">
        <v>1662164</v>
      </c>
      <c r="K203" s="17">
        <v>20959347</v>
      </c>
      <c r="L203" s="17">
        <v>366932</v>
      </c>
      <c r="M203" s="17">
        <v>2110371</v>
      </c>
      <c r="N203" s="17">
        <v>65000</v>
      </c>
      <c r="O203" s="29"/>
      <c r="P203" s="17">
        <v>0</v>
      </c>
      <c r="Q203" s="18">
        <v>0</v>
      </c>
      <c r="R203" s="18"/>
      <c r="S203" s="18">
        <v>20000</v>
      </c>
      <c r="T203" s="18">
        <v>20000</v>
      </c>
      <c r="U203" s="18">
        <v>50773</v>
      </c>
      <c r="V203" s="18">
        <v>50773</v>
      </c>
      <c r="W203" s="18">
        <v>0</v>
      </c>
      <c r="X203" s="18">
        <v>50773</v>
      </c>
      <c r="Y203" s="18">
        <v>0</v>
      </c>
      <c r="Z203" s="18">
        <v>0</v>
      </c>
      <c r="AA203" s="18"/>
      <c r="AB203" s="18"/>
      <c r="AC203" s="18">
        <v>50773</v>
      </c>
      <c r="AD203" s="18">
        <v>0</v>
      </c>
      <c r="AE203" s="18">
        <v>20000</v>
      </c>
      <c r="AF203" s="19">
        <v>346</v>
      </c>
      <c r="AG203" s="19">
        <v>377</v>
      </c>
      <c r="AH203" s="18">
        <v>2167</v>
      </c>
      <c r="AI203" s="18">
        <v>67</v>
      </c>
      <c r="AJ203" s="18">
        <v>2611</v>
      </c>
      <c r="AK203" s="18">
        <v>903406</v>
      </c>
    </row>
    <row r="204" spans="1:37" x14ac:dyDescent="0.3">
      <c r="A204">
        <v>74</v>
      </c>
      <c r="B204" t="s">
        <v>165</v>
      </c>
      <c r="C204">
        <v>700</v>
      </c>
      <c r="D204" t="s">
        <v>320</v>
      </c>
      <c r="F204" s="15">
        <v>687</v>
      </c>
      <c r="G204" s="15">
        <v>324</v>
      </c>
      <c r="I204" s="16">
        <v>1185247</v>
      </c>
      <c r="J204" s="17">
        <v>1662164</v>
      </c>
      <c r="K204" s="17">
        <v>20959347</v>
      </c>
      <c r="L204" s="17">
        <v>366932</v>
      </c>
      <c r="M204" s="17">
        <v>2110371</v>
      </c>
      <c r="N204" s="17">
        <v>65000</v>
      </c>
      <c r="O204" s="29"/>
      <c r="P204" s="17">
        <v>0</v>
      </c>
      <c r="Q204" s="18">
        <v>0</v>
      </c>
      <c r="R204" s="18"/>
      <c r="S204" s="18">
        <v>20000</v>
      </c>
      <c r="T204" s="18">
        <v>20000</v>
      </c>
      <c r="U204" s="18">
        <v>50773</v>
      </c>
      <c r="V204" s="18">
        <v>50773</v>
      </c>
      <c r="W204" s="18">
        <v>0</v>
      </c>
      <c r="X204" s="18">
        <v>50773</v>
      </c>
      <c r="Y204" s="18">
        <v>0</v>
      </c>
      <c r="Z204" s="18">
        <v>0</v>
      </c>
      <c r="AA204" s="18"/>
      <c r="AB204" s="18"/>
      <c r="AC204" s="18">
        <v>50773</v>
      </c>
      <c r="AD204" s="18">
        <v>0</v>
      </c>
      <c r="AE204" s="18">
        <v>20000</v>
      </c>
      <c r="AF204" s="19">
        <v>346</v>
      </c>
      <c r="AG204" s="19">
        <v>377</v>
      </c>
      <c r="AH204" s="18">
        <v>2167</v>
      </c>
      <c r="AI204" s="18">
        <v>67</v>
      </c>
      <c r="AJ204" s="18">
        <v>2611</v>
      </c>
      <c r="AK204" s="18">
        <v>903406</v>
      </c>
    </row>
    <row r="205" spans="1:37" x14ac:dyDescent="0.3">
      <c r="A205">
        <v>74</v>
      </c>
      <c r="B205" t="s">
        <v>165</v>
      </c>
      <c r="C205">
        <v>590</v>
      </c>
      <c r="D205" t="s">
        <v>321</v>
      </c>
      <c r="F205" s="15">
        <v>687</v>
      </c>
      <c r="G205" s="15">
        <v>324</v>
      </c>
      <c r="I205" s="16">
        <v>1185247</v>
      </c>
      <c r="J205" s="17">
        <v>1662164</v>
      </c>
      <c r="K205" s="17">
        <v>20959347</v>
      </c>
      <c r="L205" s="17">
        <v>366932</v>
      </c>
      <c r="M205" s="17">
        <v>2110371</v>
      </c>
      <c r="N205" s="17">
        <v>65000</v>
      </c>
      <c r="O205" s="29"/>
      <c r="P205" s="17">
        <v>0</v>
      </c>
      <c r="Q205" s="18">
        <v>0</v>
      </c>
      <c r="R205" s="18"/>
      <c r="S205" s="18">
        <v>20000</v>
      </c>
      <c r="T205" s="18">
        <v>20000</v>
      </c>
      <c r="U205" s="18">
        <v>50773</v>
      </c>
      <c r="V205" s="18">
        <v>50773</v>
      </c>
      <c r="W205" s="18">
        <v>0</v>
      </c>
      <c r="X205" s="18">
        <v>50773</v>
      </c>
      <c r="Y205" s="18">
        <v>0</v>
      </c>
      <c r="Z205" s="18">
        <v>0</v>
      </c>
      <c r="AA205" s="18"/>
      <c r="AB205" s="18"/>
      <c r="AC205" s="18">
        <v>50773</v>
      </c>
      <c r="AD205" s="18">
        <v>0</v>
      </c>
      <c r="AE205" s="18">
        <v>20000</v>
      </c>
      <c r="AF205" s="19">
        <v>346</v>
      </c>
      <c r="AG205" s="19">
        <v>377</v>
      </c>
      <c r="AH205" s="18">
        <v>2167</v>
      </c>
      <c r="AI205" s="18">
        <v>67</v>
      </c>
      <c r="AJ205" s="18">
        <v>2611</v>
      </c>
      <c r="AK205" s="18">
        <v>903406</v>
      </c>
    </row>
    <row r="206" spans="1:37" x14ac:dyDescent="0.3">
      <c r="A206">
        <v>74</v>
      </c>
      <c r="B206" t="s">
        <v>165</v>
      </c>
      <c r="C206">
        <v>591</v>
      </c>
      <c r="D206" t="s">
        <v>322</v>
      </c>
      <c r="F206" s="15">
        <v>687</v>
      </c>
      <c r="G206" s="15">
        <v>324</v>
      </c>
      <c r="I206" s="16">
        <v>1185247</v>
      </c>
      <c r="J206" s="17">
        <v>1662164</v>
      </c>
      <c r="K206" s="17">
        <v>20959347</v>
      </c>
      <c r="L206" s="17">
        <v>366932</v>
      </c>
      <c r="M206" s="17">
        <v>2110371</v>
      </c>
      <c r="N206" s="17">
        <v>65000</v>
      </c>
      <c r="O206" s="29"/>
      <c r="P206" s="17">
        <v>0</v>
      </c>
      <c r="Q206" s="18">
        <v>0</v>
      </c>
      <c r="R206" s="18"/>
      <c r="S206" s="18">
        <v>20000</v>
      </c>
      <c r="T206" s="18">
        <v>20000</v>
      </c>
      <c r="U206" s="18">
        <v>50773</v>
      </c>
      <c r="V206" s="18">
        <v>50773</v>
      </c>
      <c r="W206" s="18">
        <v>0</v>
      </c>
      <c r="X206" s="18">
        <v>50773</v>
      </c>
      <c r="Y206" s="18">
        <v>0</v>
      </c>
      <c r="Z206" s="18">
        <v>0</v>
      </c>
      <c r="AA206" s="18"/>
      <c r="AB206" s="18"/>
      <c r="AC206" s="18">
        <v>50773</v>
      </c>
      <c r="AD206" s="18">
        <v>0</v>
      </c>
      <c r="AE206" s="18">
        <v>20000</v>
      </c>
      <c r="AF206" s="19">
        <v>346</v>
      </c>
      <c r="AG206" s="19">
        <v>377</v>
      </c>
      <c r="AH206" s="18">
        <v>2167</v>
      </c>
      <c r="AI206" s="18">
        <v>67</v>
      </c>
      <c r="AJ206" s="18">
        <v>2611</v>
      </c>
      <c r="AK206" s="18">
        <v>903406</v>
      </c>
    </row>
    <row r="207" spans="1:37" x14ac:dyDescent="0.3">
      <c r="A207">
        <v>74</v>
      </c>
      <c r="B207" t="s">
        <v>165</v>
      </c>
      <c r="C207">
        <v>694</v>
      </c>
      <c r="D207" t="s">
        <v>323</v>
      </c>
      <c r="F207" s="15">
        <v>687</v>
      </c>
      <c r="G207" s="15">
        <v>324</v>
      </c>
      <c r="I207" s="16">
        <v>1185247</v>
      </c>
      <c r="J207" s="17">
        <v>1662164</v>
      </c>
      <c r="K207" s="17">
        <v>20959347</v>
      </c>
      <c r="L207" s="17">
        <v>366932</v>
      </c>
      <c r="M207" s="17">
        <v>2110371</v>
      </c>
      <c r="N207" s="17">
        <v>65000</v>
      </c>
      <c r="O207" s="29"/>
      <c r="P207" s="17">
        <v>0</v>
      </c>
      <c r="Q207" s="18">
        <v>0</v>
      </c>
      <c r="R207" s="18"/>
      <c r="S207" s="18">
        <v>20000</v>
      </c>
      <c r="T207" s="18">
        <v>20000</v>
      </c>
      <c r="U207" s="18">
        <v>50773</v>
      </c>
      <c r="V207" s="18">
        <v>50773</v>
      </c>
      <c r="W207" s="18">
        <v>0</v>
      </c>
      <c r="X207" s="18">
        <v>50773</v>
      </c>
      <c r="Y207" s="18">
        <v>0</v>
      </c>
      <c r="Z207" s="18">
        <v>0</v>
      </c>
      <c r="AA207" s="18"/>
      <c r="AB207" s="18"/>
      <c r="AC207" s="18">
        <v>50773</v>
      </c>
      <c r="AD207" s="18">
        <v>0</v>
      </c>
      <c r="AE207" s="18">
        <v>20000</v>
      </c>
      <c r="AF207" s="19">
        <v>346</v>
      </c>
      <c r="AG207" s="19">
        <v>377</v>
      </c>
      <c r="AH207" s="18">
        <v>2167</v>
      </c>
      <c r="AI207" s="18">
        <v>67</v>
      </c>
      <c r="AJ207" s="18">
        <v>2611</v>
      </c>
      <c r="AK207" s="18">
        <v>903406</v>
      </c>
    </row>
    <row r="208" spans="1:37" x14ac:dyDescent="0.3">
      <c r="A208">
        <v>74</v>
      </c>
      <c r="B208" t="s">
        <v>165</v>
      </c>
      <c r="C208">
        <v>704</v>
      </c>
      <c r="D208" t="s">
        <v>324</v>
      </c>
      <c r="F208" s="15">
        <v>687</v>
      </c>
      <c r="G208" s="15">
        <v>324</v>
      </c>
      <c r="I208" s="16">
        <v>1185247</v>
      </c>
      <c r="J208" s="17">
        <v>1662164</v>
      </c>
      <c r="K208" s="17">
        <v>20959347</v>
      </c>
      <c r="L208" s="17">
        <v>366932</v>
      </c>
      <c r="M208" s="17">
        <v>2110371</v>
      </c>
      <c r="N208" s="17">
        <v>65000</v>
      </c>
      <c r="O208" s="29"/>
      <c r="P208" s="17">
        <v>0</v>
      </c>
      <c r="Q208" s="18">
        <v>0</v>
      </c>
      <c r="R208" s="18"/>
      <c r="S208" s="18">
        <v>20000</v>
      </c>
      <c r="T208" s="18">
        <v>20000</v>
      </c>
      <c r="U208" s="18">
        <v>50773</v>
      </c>
      <c r="V208" s="18">
        <v>50773</v>
      </c>
      <c r="W208" s="18">
        <v>0</v>
      </c>
      <c r="X208" s="18">
        <v>50773</v>
      </c>
      <c r="Y208" s="18">
        <v>0</v>
      </c>
      <c r="Z208" s="18">
        <v>0</v>
      </c>
      <c r="AA208" s="18"/>
      <c r="AB208" s="18"/>
      <c r="AC208" s="18">
        <v>50773</v>
      </c>
      <c r="AD208" s="18">
        <v>0</v>
      </c>
      <c r="AE208" s="18">
        <v>20000</v>
      </c>
      <c r="AF208" s="19">
        <v>346</v>
      </c>
      <c r="AG208" s="19">
        <v>377</v>
      </c>
      <c r="AH208" s="18">
        <v>2167</v>
      </c>
      <c r="AI208" s="18">
        <v>67</v>
      </c>
      <c r="AJ208" s="18">
        <v>2611</v>
      </c>
      <c r="AK208" s="18">
        <v>903406</v>
      </c>
    </row>
    <row r="209" spans="1:37" x14ac:dyDescent="0.3">
      <c r="A209">
        <v>74</v>
      </c>
      <c r="B209" t="s">
        <v>165</v>
      </c>
      <c r="C209">
        <v>705</v>
      </c>
      <c r="D209" t="s">
        <v>325</v>
      </c>
      <c r="F209" s="15">
        <v>687</v>
      </c>
      <c r="G209" s="15">
        <v>324</v>
      </c>
      <c r="I209" s="16">
        <v>1185247</v>
      </c>
      <c r="J209" s="17">
        <v>1662164</v>
      </c>
      <c r="K209" s="17">
        <v>20959347</v>
      </c>
      <c r="L209" s="17">
        <v>366932</v>
      </c>
      <c r="M209" s="17">
        <v>2110371</v>
      </c>
      <c r="N209" s="17">
        <v>65000</v>
      </c>
      <c r="O209" s="29"/>
      <c r="P209" s="17">
        <v>0</v>
      </c>
      <c r="Q209" s="18">
        <v>0</v>
      </c>
      <c r="R209" s="18"/>
      <c r="S209" s="18">
        <v>20000</v>
      </c>
      <c r="T209" s="18">
        <v>20000</v>
      </c>
      <c r="U209" s="18">
        <v>50773</v>
      </c>
      <c r="V209" s="18">
        <v>50773</v>
      </c>
      <c r="W209" s="18">
        <v>0</v>
      </c>
      <c r="X209" s="18">
        <v>50773</v>
      </c>
      <c r="Y209" s="18">
        <v>0</v>
      </c>
      <c r="Z209" s="18">
        <v>0</v>
      </c>
      <c r="AA209" s="18"/>
      <c r="AB209" s="18"/>
      <c r="AC209" s="18">
        <v>50773</v>
      </c>
      <c r="AD209" s="18">
        <v>0</v>
      </c>
      <c r="AE209" s="18">
        <v>20000</v>
      </c>
      <c r="AF209" s="19">
        <v>346</v>
      </c>
      <c r="AG209" s="19">
        <v>377</v>
      </c>
      <c r="AH209" s="18">
        <v>2167</v>
      </c>
      <c r="AI209" s="18">
        <v>67</v>
      </c>
      <c r="AJ209" s="18">
        <v>2611</v>
      </c>
      <c r="AK209" s="18">
        <v>903406</v>
      </c>
    </row>
    <row r="210" spans="1:37" x14ac:dyDescent="0.3">
      <c r="A210">
        <v>74</v>
      </c>
      <c r="B210" t="s">
        <v>165</v>
      </c>
      <c r="C210">
        <v>696</v>
      </c>
      <c r="D210" t="s">
        <v>326</v>
      </c>
      <c r="F210" s="15">
        <v>687</v>
      </c>
      <c r="G210" s="15">
        <v>324</v>
      </c>
      <c r="I210" s="16">
        <v>1185247</v>
      </c>
      <c r="J210" s="17">
        <v>1662164</v>
      </c>
      <c r="K210" s="17">
        <v>20959347</v>
      </c>
      <c r="L210" s="17">
        <v>366932</v>
      </c>
      <c r="M210" s="17">
        <v>2110371</v>
      </c>
      <c r="N210" s="17">
        <v>65000</v>
      </c>
      <c r="O210" s="29"/>
      <c r="P210" s="17">
        <v>0</v>
      </c>
      <c r="Q210" s="18">
        <v>0</v>
      </c>
      <c r="R210" s="18"/>
      <c r="S210" s="18">
        <v>20000</v>
      </c>
      <c r="T210" s="18">
        <v>20000</v>
      </c>
      <c r="U210" s="18">
        <v>50773</v>
      </c>
      <c r="V210" s="18">
        <v>50773</v>
      </c>
      <c r="W210" s="18">
        <v>0</v>
      </c>
      <c r="X210" s="18">
        <v>50773</v>
      </c>
      <c r="Y210" s="18">
        <v>0</v>
      </c>
      <c r="Z210" s="18">
        <v>0</v>
      </c>
      <c r="AA210" s="18"/>
      <c r="AB210" s="18"/>
      <c r="AC210" s="18">
        <v>50773</v>
      </c>
      <c r="AD210" s="18">
        <v>0</v>
      </c>
      <c r="AE210" s="18">
        <v>20000</v>
      </c>
      <c r="AF210" s="19">
        <v>346</v>
      </c>
      <c r="AG210" s="19">
        <v>377</v>
      </c>
      <c r="AH210" s="18">
        <v>2167</v>
      </c>
      <c r="AI210" s="18">
        <v>67</v>
      </c>
      <c r="AJ210" s="18">
        <v>2611</v>
      </c>
      <c r="AK210" s="18">
        <v>903406</v>
      </c>
    </row>
    <row r="211" spans="1:37" x14ac:dyDescent="0.3">
      <c r="A211">
        <v>74</v>
      </c>
      <c r="B211" t="s">
        <v>165</v>
      </c>
      <c r="C211">
        <v>692</v>
      </c>
      <c r="D211" t="s">
        <v>327</v>
      </c>
      <c r="F211" s="15">
        <v>687</v>
      </c>
      <c r="G211" s="15">
        <v>324</v>
      </c>
      <c r="I211" s="16">
        <v>1185247</v>
      </c>
      <c r="J211" s="17">
        <v>1662164</v>
      </c>
      <c r="K211" s="17">
        <v>20959347</v>
      </c>
      <c r="L211" s="17">
        <v>366932</v>
      </c>
      <c r="M211" s="17">
        <v>2110371</v>
      </c>
      <c r="N211" s="17">
        <v>65000</v>
      </c>
      <c r="O211" s="29"/>
      <c r="P211" s="17">
        <v>0</v>
      </c>
      <c r="Q211" s="18">
        <v>0</v>
      </c>
      <c r="R211" s="18"/>
      <c r="S211" s="18">
        <v>20000</v>
      </c>
      <c r="T211" s="18">
        <v>20000</v>
      </c>
      <c r="U211" s="18">
        <v>50773</v>
      </c>
      <c r="V211" s="18">
        <v>50773</v>
      </c>
      <c r="W211" s="18">
        <v>0</v>
      </c>
      <c r="X211" s="18">
        <v>50773</v>
      </c>
      <c r="Y211" s="18">
        <v>0</v>
      </c>
      <c r="Z211" s="18">
        <v>0</v>
      </c>
      <c r="AA211" s="18"/>
      <c r="AB211" s="18"/>
      <c r="AC211" s="18">
        <v>50773</v>
      </c>
      <c r="AD211" s="18">
        <v>0</v>
      </c>
      <c r="AE211" s="18">
        <v>20000</v>
      </c>
      <c r="AF211" s="19">
        <v>346</v>
      </c>
      <c r="AG211" s="19">
        <v>377</v>
      </c>
      <c r="AH211" s="18">
        <v>2167</v>
      </c>
      <c r="AI211" s="18">
        <v>67</v>
      </c>
      <c r="AJ211" s="18">
        <v>2611</v>
      </c>
      <c r="AK211" s="18">
        <v>903406</v>
      </c>
    </row>
    <row r="212" spans="1:37" x14ac:dyDescent="0.3">
      <c r="A212">
        <v>74</v>
      </c>
      <c r="B212" t="s">
        <v>165</v>
      </c>
      <c r="C212">
        <v>706</v>
      </c>
      <c r="D212" t="s">
        <v>328</v>
      </c>
      <c r="F212" s="15">
        <v>687</v>
      </c>
      <c r="G212" s="15">
        <v>324</v>
      </c>
      <c r="I212" s="16">
        <v>1185247</v>
      </c>
      <c r="J212" s="17">
        <v>1662164</v>
      </c>
      <c r="K212" s="17">
        <v>20959347</v>
      </c>
      <c r="L212" s="17">
        <v>366932</v>
      </c>
      <c r="M212" s="17">
        <v>2110371</v>
      </c>
      <c r="N212" s="17">
        <v>65000</v>
      </c>
      <c r="O212" s="29"/>
      <c r="P212" s="17">
        <v>0</v>
      </c>
      <c r="Q212" s="18">
        <v>0</v>
      </c>
      <c r="R212" s="18"/>
      <c r="S212" s="18">
        <v>20000</v>
      </c>
      <c r="T212" s="18">
        <v>20000</v>
      </c>
      <c r="U212" s="18">
        <v>50773</v>
      </c>
      <c r="V212" s="18">
        <v>50773</v>
      </c>
      <c r="W212" s="18">
        <v>0</v>
      </c>
      <c r="X212" s="18">
        <v>50773</v>
      </c>
      <c r="Y212" s="18">
        <v>0</v>
      </c>
      <c r="Z212" s="18">
        <v>0</v>
      </c>
      <c r="AA212" s="18"/>
      <c r="AB212" s="18"/>
      <c r="AC212" s="18">
        <v>50773</v>
      </c>
      <c r="AD212" s="18">
        <v>0</v>
      </c>
      <c r="AE212" s="18">
        <v>20000</v>
      </c>
      <c r="AF212" s="19">
        <v>346</v>
      </c>
      <c r="AG212" s="19">
        <v>377</v>
      </c>
      <c r="AH212" s="18">
        <v>2167</v>
      </c>
      <c r="AI212" s="18">
        <v>67</v>
      </c>
      <c r="AJ212" s="18">
        <v>2611</v>
      </c>
      <c r="AK212" s="18">
        <v>903406</v>
      </c>
    </row>
    <row r="213" spans="1:37" x14ac:dyDescent="0.3">
      <c r="A213">
        <v>74</v>
      </c>
      <c r="B213" t="s">
        <v>165</v>
      </c>
      <c r="C213">
        <v>723</v>
      </c>
      <c r="D213" t="s">
        <v>191</v>
      </c>
      <c r="F213" s="15">
        <v>687</v>
      </c>
      <c r="G213" s="15">
        <v>324</v>
      </c>
      <c r="I213" s="16">
        <v>1185247</v>
      </c>
      <c r="J213" s="17">
        <v>1662164</v>
      </c>
      <c r="K213" s="17">
        <v>20959347</v>
      </c>
      <c r="L213" s="17">
        <v>366932</v>
      </c>
      <c r="M213" s="17">
        <v>2110371</v>
      </c>
      <c r="N213" s="17">
        <v>65000</v>
      </c>
      <c r="O213" s="29"/>
      <c r="P213" s="17">
        <v>0</v>
      </c>
      <c r="Q213" s="18">
        <v>0</v>
      </c>
      <c r="R213" s="18"/>
      <c r="S213" s="18">
        <v>20000</v>
      </c>
      <c r="T213" s="18">
        <v>20000</v>
      </c>
      <c r="U213" s="18">
        <v>50773</v>
      </c>
      <c r="V213" s="18">
        <v>50773</v>
      </c>
      <c r="W213" s="18">
        <v>0</v>
      </c>
      <c r="X213" s="18">
        <v>50773</v>
      </c>
      <c r="Y213" s="18">
        <v>0</v>
      </c>
      <c r="Z213" s="18">
        <v>0</v>
      </c>
      <c r="AA213" s="18"/>
      <c r="AB213" s="18"/>
      <c r="AC213" s="18">
        <v>50773</v>
      </c>
      <c r="AD213" s="18">
        <v>0</v>
      </c>
      <c r="AE213" s="18">
        <v>20000</v>
      </c>
      <c r="AF213" s="19">
        <v>346</v>
      </c>
      <c r="AG213" s="19">
        <v>377</v>
      </c>
      <c r="AH213" s="18">
        <v>2167</v>
      </c>
      <c r="AI213" s="18">
        <v>67</v>
      </c>
      <c r="AJ213" s="18">
        <v>2611</v>
      </c>
      <c r="AK213" s="18">
        <v>903406</v>
      </c>
    </row>
    <row r="214" spans="1:37" x14ac:dyDescent="0.3">
      <c r="A214">
        <v>74</v>
      </c>
      <c r="B214" t="s">
        <v>165</v>
      </c>
      <c r="C214">
        <v>593</v>
      </c>
      <c r="D214" t="s">
        <v>329</v>
      </c>
      <c r="F214" s="15">
        <v>687</v>
      </c>
      <c r="G214" s="15">
        <v>324</v>
      </c>
      <c r="I214" s="16">
        <v>1185247</v>
      </c>
      <c r="J214" s="17">
        <v>1662164</v>
      </c>
      <c r="K214" s="17">
        <v>20959347</v>
      </c>
      <c r="L214" s="17">
        <v>366932</v>
      </c>
      <c r="M214" s="17">
        <v>2110371</v>
      </c>
      <c r="N214" s="17">
        <v>65000</v>
      </c>
      <c r="O214" s="29"/>
      <c r="P214" s="17">
        <v>0</v>
      </c>
      <c r="Q214" s="18">
        <v>0</v>
      </c>
      <c r="R214" s="18"/>
      <c r="S214" s="18">
        <v>20000</v>
      </c>
      <c r="T214" s="18">
        <v>20000</v>
      </c>
      <c r="U214" s="18">
        <v>50773</v>
      </c>
      <c r="V214" s="18">
        <v>50773</v>
      </c>
      <c r="W214" s="18">
        <v>0</v>
      </c>
      <c r="X214" s="18">
        <v>50773</v>
      </c>
      <c r="Y214" s="18">
        <v>0</v>
      </c>
      <c r="Z214" s="18">
        <v>0</v>
      </c>
      <c r="AA214" s="18"/>
      <c r="AB214" s="18"/>
      <c r="AC214" s="18">
        <v>50773</v>
      </c>
      <c r="AD214" s="18">
        <v>0</v>
      </c>
      <c r="AE214" s="18">
        <v>20000</v>
      </c>
      <c r="AF214" s="19">
        <v>346</v>
      </c>
      <c r="AG214" s="19">
        <v>377</v>
      </c>
      <c r="AH214" s="18">
        <v>2167</v>
      </c>
      <c r="AI214" s="18">
        <v>67</v>
      </c>
      <c r="AJ214" s="18">
        <v>2611</v>
      </c>
      <c r="AK214" s="18">
        <v>903406</v>
      </c>
    </row>
    <row r="215" spans="1:37" x14ac:dyDescent="0.3">
      <c r="A215">
        <v>74</v>
      </c>
      <c r="B215" t="s">
        <v>165</v>
      </c>
      <c r="C215">
        <v>595</v>
      </c>
      <c r="D215" t="s">
        <v>330</v>
      </c>
      <c r="F215" s="15">
        <v>687</v>
      </c>
      <c r="G215" s="15">
        <v>324</v>
      </c>
      <c r="I215" s="16">
        <v>1185247</v>
      </c>
      <c r="J215" s="17">
        <v>1662164</v>
      </c>
      <c r="K215" s="17">
        <v>20959347</v>
      </c>
      <c r="L215" s="17">
        <v>366932</v>
      </c>
      <c r="M215" s="17">
        <v>2110371</v>
      </c>
      <c r="N215" s="17">
        <v>65000</v>
      </c>
      <c r="O215" s="29"/>
      <c r="P215" s="17">
        <v>0</v>
      </c>
      <c r="Q215" s="18">
        <v>0</v>
      </c>
      <c r="R215" s="18"/>
      <c r="S215" s="18">
        <v>20000</v>
      </c>
      <c r="T215" s="18">
        <v>20000</v>
      </c>
      <c r="U215" s="18">
        <v>50773</v>
      </c>
      <c r="V215" s="18">
        <v>50773</v>
      </c>
      <c r="W215" s="18">
        <v>0</v>
      </c>
      <c r="X215" s="18">
        <v>50773</v>
      </c>
      <c r="Y215" s="18">
        <v>0</v>
      </c>
      <c r="Z215" s="18">
        <v>0</v>
      </c>
      <c r="AA215" s="18"/>
      <c r="AB215" s="18"/>
      <c r="AC215" s="18">
        <v>50773</v>
      </c>
      <c r="AD215" s="18">
        <v>0</v>
      </c>
      <c r="AE215" s="18">
        <v>20000</v>
      </c>
      <c r="AF215" s="19">
        <v>346</v>
      </c>
      <c r="AG215" s="19">
        <v>377</v>
      </c>
      <c r="AH215" s="18">
        <v>2167</v>
      </c>
      <c r="AI215" s="18">
        <v>67</v>
      </c>
      <c r="AJ215" s="18">
        <v>2611</v>
      </c>
      <c r="AK215" s="18">
        <v>903406</v>
      </c>
    </row>
    <row r="216" spans="1:37" x14ac:dyDescent="0.3">
      <c r="A216">
        <v>74</v>
      </c>
      <c r="B216" t="s">
        <v>165</v>
      </c>
      <c r="C216">
        <v>594</v>
      </c>
      <c r="D216" t="s">
        <v>331</v>
      </c>
      <c r="F216" s="15">
        <v>687</v>
      </c>
      <c r="G216" s="15">
        <v>324</v>
      </c>
      <c r="I216" s="16">
        <v>1185247</v>
      </c>
      <c r="J216" s="17">
        <v>1662164</v>
      </c>
      <c r="K216" s="17">
        <v>20959347</v>
      </c>
      <c r="L216" s="17">
        <v>366932</v>
      </c>
      <c r="M216" s="17">
        <v>2110371</v>
      </c>
      <c r="N216" s="17">
        <v>65000</v>
      </c>
      <c r="O216" s="29"/>
      <c r="P216" s="17">
        <v>0</v>
      </c>
      <c r="Q216" s="18">
        <v>0</v>
      </c>
      <c r="R216" s="18"/>
      <c r="S216" s="18">
        <v>20000</v>
      </c>
      <c r="T216" s="18">
        <v>20000</v>
      </c>
      <c r="U216" s="18">
        <v>50773</v>
      </c>
      <c r="V216" s="18">
        <v>50773</v>
      </c>
      <c r="W216" s="18">
        <v>0</v>
      </c>
      <c r="X216" s="18">
        <v>50773</v>
      </c>
      <c r="Y216" s="18">
        <v>0</v>
      </c>
      <c r="Z216" s="18">
        <v>0</v>
      </c>
      <c r="AA216" s="18"/>
      <c r="AB216" s="18"/>
      <c r="AC216" s="18">
        <v>50773</v>
      </c>
      <c r="AD216" s="18">
        <v>0</v>
      </c>
      <c r="AE216" s="18">
        <v>20000</v>
      </c>
      <c r="AF216" s="19">
        <v>346</v>
      </c>
      <c r="AG216" s="19">
        <v>377</v>
      </c>
      <c r="AH216" s="18">
        <v>2167</v>
      </c>
      <c r="AI216" s="18">
        <v>67</v>
      </c>
      <c r="AJ216" s="18">
        <v>2611</v>
      </c>
      <c r="AK216" s="18">
        <v>903406</v>
      </c>
    </row>
    <row r="217" spans="1:37" x14ac:dyDescent="0.3">
      <c r="A217">
        <v>74</v>
      </c>
      <c r="B217" t="s">
        <v>165</v>
      </c>
      <c r="C217">
        <v>722</v>
      </c>
      <c r="D217" t="s">
        <v>194</v>
      </c>
      <c r="F217" s="15">
        <v>687</v>
      </c>
      <c r="G217" s="15">
        <v>324</v>
      </c>
      <c r="I217" s="16">
        <v>1185247</v>
      </c>
      <c r="J217" s="17">
        <v>1662164</v>
      </c>
      <c r="K217" s="17">
        <v>20959347</v>
      </c>
      <c r="L217" s="17">
        <v>366932</v>
      </c>
      <c r="M217" s="17">
        <v>2110371</v>
      </c>
      <c r="N217" s="17">
        <v>65000</v>
      </c>
      <c r="O217" s="29"/>
      <c r="P217" s="17">
        <v>0</v>
      </c>
      <c r="Q217" s="18">
        <v>0</v>
      </c>
      <c r="R217" s="18"/>
      <c r="S217" s="18">
        <v>20000</v>
      </c>
      <c r="T217" s="18">
        <v>20000</v>
      </c>
      <c r="U217" s="18">
        <v>50773</v>
      </c>
      <c r="V217" s="18">
        <v>50773</v>
      </c>
      <c r="W217" s="18">
        <v>0</v>
      </c>
      <c r="X217" s="18">
        <v>50773</v>
      </c>
      <c r="Y217" s="18">
        <v>0</v>
      </c>
      <c r="Z217" s="18">
        <v>0</v>
      </c>
      <c r="AA217" s="18"/>
      <c r="AB217" s="18"/>
      <c r="AC217" s="18">
        <v>50773</v>
      </c>
      <c r="AD217" s="18">
        <v>0</v>
      </c>
      <c r="AE217" s="18">
        <v>20000</v>
      </c>
      <c r="AF217" s="19">
        <v>346</v>
      </c>
      <c r="AG217" s="19">
        <v>377</v>
      </c>
      <c r="AH217" s="18">
        <v>2167</v>
      </c>
      <c r="AI217" s="18">
        <v>67</v>
      </c>
      <c r="AJ217" s="18">
        <v>2611</v>
      </c>
      <c r="AK217" s="18">
        <v>903406</v>
      </c>
    </row>
    <row r="218" spans="1:37" x14ac:dyDescent="0.3">
      <c r="A218">
        <v>74</v>
      </c>
      <c r="B218" t="s">
        <v>165</v>
      </c>
      <c r="C218">
        <v>682</v>
      </c>
      <c r="D218" t="s">
        <v>252</v>
      </c>
      <c r="F218" s="15">
        <v>687</v>
      </c>
      <c r="G218" s="15">
        <v>324</v>
      </c>
      <c r="I218" s="16">
        <v>1185247</v>
      </c>
      <c r="J218" s="17">
        <v>1662164</v>
      </c>
      <c r="K218" s="17">
        <v>20959347</v>
      </c>
      <c r="L218" s="17">
        <v>366932</v>
      </c>
      <c r="M218" s="17">
        <v>2110371</v>
      </c>
      <c r="N218" s="17">
        <v>65000</v>
      </c>
      <c r="O218" s="29"/>
      <c r="P218" s="17">
        <v>0</v>
      </c>
      <c r="Q218" s="18">
        <v>0</v>
      </c>
      <c r="R218" s="18"/>
      <c r="S218" s="18">
        <v>20000</v>
      </c>
      <c r="T218" s="18">
        <v>20000</v>
      </c>
      <c r="U218" s="18">
        <v>50773</v>
      </c>
      <c r="V218" s="18">
        <v>50773</v>
      </c>
      <c r="W218" s="18">
        <v>0</v>
      </c>
      <c r="X218" s="18">
        <v>50773</v>
      </c>
      <c r="Y218" s="18">
        <v>0</v>
      </c>
      <c r="Z218" s="18">
        <v>0</v>
      </c>
      <c r="AA218" s="18"/>
      <c r="AB218" s="18"/>
      <c r="AC218" s="18">
        <v>50773</v>
      </c>
      <c r="AD218" s="18">
        <v>0</v>
      </c>
      <c r="AE218" s="18">
        <v>20000</v>
      </c>
      <c r="AF218" s="19">
        <v>346</v>
      </c>
      <c r="AG218" s="19">
        <v>377</v>
      </c>
      <c r="AH218" s="18">
        <v>2167</v>
      </c>
      <c r="AI218" s="18">
        <v>67</v>
      </c>
      <c r="AJ218" s="18">
        <v>2611</v>
      </c>
      <c r="AK218" s="18">
        <v>903406</v>
      </c>
    </row>
    <row r="219" spans="1:37" x14ac:dyDescent="0.3">
      <c r="A219">
        <v>74</v>
      </c>
      <c r="B219" t="s">
        <v>165</v>
      </c>
      <c r="C219">
        <v>706</v>
      </c>
      <c r="D219" t="s">
        <v>328</v>
      </c>
      <c r="F219" s="15">
        <v>687</v>
      </c>
      <c r="G219" s="15">
        <v>324</v>
      </c>
      <c r="I219" s="16">
        <v>1185247</v>
      </c>
      <c r="J219" s="17">
        <v>1662164</v>
      </c>
      <c r="K219" s="17">
        <v>20959347</v>
      </c>
      <c r="L219" s="17">
        <v>366932</v>
      </c>
      <c r="M219" s="17">
        <v>2110371</v>
      </c>
      <c r="N219" s="17">
        <v>65000</v>
      </c>
      <c r="O219" s="29"/>
      <c r="P219" s="17">
        <v>0</v>
      </c>
      <c r="Q219" s="18">
        <v>0</v>
      </c>
      <c r="R219" s="18"/>
      <c r="S219" s="18">
        <v>20000</v>
      </c>
      <c r="T219" s="18">
        <v>20000</v>
      </c>
      <c r="U219" s="18">
        <v>50773</v>
      </c>
      <c r="V219" s="18">
        <v>50773</v>
      </c>
      <c r="W219" s="18">
        <v>0</v>
      </c>
      <c r="X219" s="18">
        <v>50773</v>
      </c>
      <c r="Y219" s="18">
        <v>0</v>
      </c>
      <c r="Z219" s="18">
        <v>0</v>
      </c>
      <c r="AA219" s="18"/>
      <c r="AB219" s="18"/>
      <c r="AC219" s="18">
        <v>50773</v>
      </c>
      <c r="AD219" s="18">
        <v>0</v>
      </c>
      <c r="AE219" s="18">
        <v>20000</v>
      </c>
      <c r="AF219" s="19">
        <v>346</v>
      </c>
      <c r="AG219" s="19">
        <v>377</v>
      </c>
      <c r="AH219" s="18">
        <v>2167</v>
      </c>
      <c r="AI219" s="18">
        <v>67</v>
      </c>
      <c r="AJ219" s="18">
        <v>2611</v>
      </c>
      <c r="AK219" s="18">
        <v>903406</v>
      </c>
    </row>
    <row r="220" spans="1:37" x14ac:dyDescent="0.3">
      <c r="A220">
        <v>74</v>
      </c>
      <c r="B220" t="s">
        <v>165</v>
      </c>
      <c r="C220">
        <v>687</v>
      </c>
      <c r="D220" t="s">
        <v>312</v>
      </c>
      <c r="F220" s="15">
        <v>687</v>
      </c>
      <c r="G220" s="15">
        <v>324</v>
      </c>
      <c r="I220" s="16">
        <v>1185247</v>
      </c>
      <c r="J220" s="17">
        <v>1662164</v>
      </c>
      <c r="K220" s="17">
        <v>20959347</v>
      </c>
      <c r="L220" s="17">
        <v>366932</v>
      </c>
      <c r="M220" s="17">
        <v>2110371</v>
      </c>
      <c r="N220" s="17">
        <v>65000</v>
      </c>
      <c r="O220" s="29"/>
      <c r="P220" s="17">
        <v>0</v>
      </c>
      <c r="Q220" s="18">
        <v>0</v>
      </c>
      <c r="R220" s="18"/>
      <c r="S220" s="18">
        <v>20000</v>
      </c>
      <c r="T220" s="18">
        <v>20000</v>
      </c>
      <c r="U220" s="18">
        <v>50773</v>
      </c>
      <c r="V220" s="18">
        <v>50773</v>
      </c>
      <c r="W220" s="18">
        <v>0</v>
      </c>
      <c r="X220" s="18">
        <v>50773</v>
      </c>
      <c r="Y220" s="18">
        <v>0</v>
      </c>
      <c r="Z220" s="18">
        <v>0</v>
      </c>
      <c r="AA220" s="18"/>
      <c r="AB220" s="18"/>
      <c r="AC220" s="18">
        <v>50773</v>
      </c>
      <c r="AD220" s="18">
        <v>0</v>
      </c>
      <c r="AE220" s="18">
        <v>20000</v>
      </c>
      <c r="AF220" s="19">
        <v>346</v>
      </c>
      <c r="AG220" s="19">
        <v>377</v>
      </c>
      <c r="AH220" s="18">
        <v>2167</v>
      </c>
      <c r="AI220" s="18">
        <v>67</v>
      </c>
      <c r="AJ220" s="18">
        <v>2611</v>
      </c>
      <c r="AK220" s="18">
        <v>903406</v>
      </c>
    </row>
    <row r="221" spans="1:37" x14ac:dyDescent="0.3">
      <c r="A221">
        <v>74</v>
      </c>
      <c r="B221" t="s">
        <v>165</v>
      </c>
      <c r="C221">
        <v>592</v>
      </c>
      <c r="D221" t="s">
        <v>313</v>
      </c>
      <c r="F221" s="15">
        <v>687</v>
      </c>
      <c r="G221" s="15">
        <v>324</v>
      </c>
      <c r="I221" s="16">
        <v>1185247</v>
      </c>
      <c r="J221" s="17">
        <v>1662164</v>
      </c>
      <c r="K221" s="17">
        <v>20959347</v>
      </c>
      <c r="L221" s="17">
        <v>366932</v>
      </c>
      <c r="M221" s="17">
        <v>2110371</v>
      </c>
      <c r="N221" s="17">
        <v>65000</v>
      </c>
      <c r="O221" s="29"/>
      <c r="P221" s="17">
        <v>0</v>
      </c>
      <c r="Q221" s="18">
        <v>0</v>
      </c>
      <c r="R221" s="18"/>
      <c r="S221" s="18">
        <v>20000</v>
      </c>
      <c r="T221" s="18">
        <v>20000</v>
      </c>
      <c r="U221" s="18">
        <v>50773</v>
      </c>
      <c r="V221" s="18">
        <v>50773</v>
      </c>
      <c r="W221" s="18">
        <v>0</v>
      </c>
      <c r="X221" s="18">
        <v>50773</v>
      </c>
      <c r="Y221" s="18">
        <v>0</v>
      </c>
      <c r="Z221" s="18">
        <v>0</v>
      </c>
      <c r="AA221" s="18"/>
      <c r="AB221" s="18"/>
      <c r="AC221" s="18">
        <v>50773</v>
      </c>
      <c r="AD221" s="18">
        <v>0</v>
      </c>
      <c r="AE221" s="18">
        <v>20000</v>
      </c>
      <c r="AF221" s="19">
        <v>346</v>
      </c>
      <c r="AG221" s="19">
        <v>377</v>
      </c>
      <c r="AH221" s="18">
        <v>2167</v>
      </c>
      <c r="AI221" s="18">
        <v>67</v>
      </c>
      <c r="AJ221" s="18">
        <v>2611</v>
      </c>
      <c r="AK221" s="18">
        <v>903406</v>
      </c>
    </row>
    <row r="222" spans="1:37" x14ac:dyDescent="0.3">
      <c r="A222">
        <v>75</v>
      </c>
      <c r="B222" t="s">
        <v>166</v>
      </c>
      <c r="C222">
        <v>564</v>
      </c>
      <c r="D222" t="s">
        <v>220</v>
      </c>
      <c r="F222" s="15">
        <v>1423</v>
      </c>
      <c r="G222" s="15">
        <v>92</v>
      </c>
      <c r="I222" s="16">
        <v>145388</v>
      </c>
      <c r="J222" s="17">
        <v>1376529</v>
      </c>
      <c r="K222" s="18">
        <v>82843835</v>
      </c>
      <c r="L222" s="18">
        <v>188900</v>
      </c>
      <c r="M222" s="18">
        <v>1394890</v>
      </c>
      <c r="N222" s="18">
        <v>538000</v>
      </c>
      <c r="O222" s="17"/>
      <c r="P222" s="17">
        <v>0</v>
      </c>
      <c r="Q222" s="18">
        <f>Table2[[#This Row],[2023-24 BCTEA Extracurricular Carryover prior to repurposing (confimred amount)]]-(Table2[[#This Row],[2023-24 Carryover Extracurricular repurposed repurposed for to/from]]+Table2[[#This Row],[2023-24 Carryover Extracurricular repurposed repurposed for Extracurricular]])</f>
        <v>33144</v>
      </c>
      <c r="R222" s="18"/>
      <c r="S222" s="18">
        <v>13796</v>
      </c>
      <c r="T222" s="18">
        <f>Table2[[#This Row],[2025-26 BCTEA Approved]]-Table2[[#This Row],[2023-24 BCTEA To/from Carryover]]</f>
        <v>13796</v>
      </c>
      <c r="U222" s="18">
        <v>13796</v>
      </c>
      <c r="V222" s="18">
        <v>0</v>
      </c>
      <c r="W222" s="18">
        <f>Table2[[#This Row],[2024-25 CDS Payment]]-X222</f>
        <v>-13796</v>
      </c>
      <c r="X222" s="18">
        <f>Table2[[#This Row],[2024-25 EX Allocation]]-Table2[[#This Row],[2023-24 Carryover Extracurricular repurposed repurposed for Extracurricular]]</f>
        <v>13796</v>
      </c>
      <c r="Y222" s="18">
        <f>SUM(Table2[[#This Row],[Part of 2024-25 CDS Payment that is To/From]:[Part of 2024-25 CDS Payment that is Extracurricular]])-Table2[[#This Row],[2024-25 CDS Payment]]</f>
        <v>0</v>
      </c>
      <c r="Z222" s="18">
        <v>46940</v>
      </c>
      <c r="AA222" s="18">
        <v>13796</v>
      </c>
      <c r="AB222" s="18"/>
      <c r="AC222"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46940</v>
      </c>
      <c r="AD222" s="18">
        <v>0</v>
      </c>
      <c r="AE222" s="18">
        <f>ROUND(IF(Table2[[#This Row],[2025-26 BCTEA Approved]]-Table2[[#This Row],[2023-24 BCTEA To/from Carryover]]-Table2[[#This Row],[ex Repurposed to TO/FROM - FOR REF. DNU]]&gt;0,Table2[[#This Row],[2025-26 BCTEA Approved]]-Table2[[#This Row],[2023-24 BCTEA To/from Carryover]]-Table2[[#This Row],[ex Repurposed to TO/FROM - FOR REF. DNU]], "$0"),0)</f>
        <v>13796</v>
      </c>
      <c r="AF222" s="19">
        <v>94</v>
      </c>
      <c r="AG222" s="19">
        <v>29</v>
      </c>
      <c r="AH222" s="18">
        <v>212</v>
      </c>
      <c r="AI222" s="18">
        <v>82</v>
      </c>
      <c r="AJ222" s="18">
        <v>323</v>
      </c>
      <c r="AK222" s="18">
        <f>Table2[[#This Row],[2025-26 FN_SR]]*Table2[[#This Row],[Student Count as per 2022-23 Nominal Roll]]</f>
        <v>30362</v>
      </c>
    </row>
    <row r="223" spans="1:37" x14ac:dyDescent="0.3">
      <c r="A223">
        <v>75</v>
      </c>
      <c r="B223" t="s">
        <v>166</v>
      </c>
      <c r="C223">
        <v>579</v>
      </c>
      <c r="D223" t="s">
        <v>332</v>
      </c>
      <c r="F223" s="15">
        <v>1423</v>
      </c>
      <c r="G223" s="15">
        <v>92</v>
      </c>
      <c r="I223" s="16">
        <v>145388</v>
      </c>
      <c r="J223" s="17">
        <v>1376529</v>
      </c>
      <c r="K223" s="17">
        <v>82843835</v>
      </c>
      <c r="L223" s="17">
        <v>188900</v>
      </c>
      <c r="M223" s="17">
        <v>1394890</v>
      </c>
      <c r="N223" s="17">
        <v>538000</v>
      </c>
      <c r="O223" s="29"/>
      <c r="P223" s="17">
        <v>0</v>
      </c>
      <c r="Q223" s="18">
        <v>33144</v>
      </c>
      <c r="R223" s="18"/>
      <c r="S223" s="18">
        <v>13796</v>
      </c>
      <c r="T223" s="18">
        <v>13796</v>
      </c>
      <c r="U223" s="18">
        <v>13796</v>
      </c>
      <c r="V223" s="18">
        <v>0</v>
      </c>
      <c r="W223" s="18">
        <v>-13796</v>
      </c>
      <c r="X223" s="18">
        <v>13796</v>
      </c>
      <c r="Y223" s="18">
        <v>0</v>
      </c>
      <c r="Z223" s="18">
        <v>46940</v>
      </c>
      <c r="AA223" s="18">
        <v>13796</v>
      </c>
      <c r="AB223" s="18"/>
      <c r="AC223" s="18">
        <v>46940</v>
      </c>
      <c r="AD223" s="18">
        <v>0</v>
      </c>
      <c r="AE223" s="18">
        <v>13796</v>
      </c>
      <c r="AF223" s="19">
        <v>94</v>
      </c>
      <c r="AG223" s="19">
        <v>29</v>
      </c>
      <c r="AH223" s="18">
        <v>212</v>
      </c>
      <c r="AI223" s="18">
        <v>82</v>
      </c>
      <c r="AJ223" s="18">
        <v>323</v>
      </c>
      <c r="AK223" s="18">
        <v>30362</v>
      </c>
    </row>
    <row r="224" spans="1:37" x14ac:dyDescent="0.3">
      <c r="A224">
        <v>75</v>
      </c>
      <c r="B224" t="s">
        <v>166</v>
      </c>
      <c r="C224">
        <v>568</v>
      </c>
      <c r="D224" t="s">
        <v>333</v>
      </c>
      <c r="F224" s="15">
        <v>1423</v>
      </c>
      <c r="G224" s="15">
        <v>92</v>
      </c>
      <c r="I224" s="16">
        <v>145388</v>
      </c>
      <c r="J224" s="17">
        <v>1376529</v>
      </c>
      <c r="K224" s="17">
        <v>82843835</v>
      </c>
      <c r="L224" s="17">
        <v>188900</v>
      </c>
      <c r="M224" s="17">
        <v>1394890</v>
      </c>
      <c r="N224" s="17">
        <v>538000</v>
      </c>
      <c r="O224" s="29"/>
      <c r="P224" s="17">
        <v>0</v>
      </c>
      <c r="Q224" s="18">
        <v>33144</v>
      </c>
      <c r="R224" s="18"/>
      <c r="S224" s="18">
        <v>13796</v>
      </c>
      <c r="T224" s="18">
        <v>13796</v>
      </c>
      <c r="U224" s="18">
        <v>13796</v>
      </c>
      <c r="V224" s="18">
        <v>0</v>
      </c>
      <c r="W224" s="18">
        <v>-13796</v>
      </c>
      <c r="X224" s="18">
        <v>13796</v>
      </c>
      <c r="Y224" s="18">
        <v>0</v>
      </c>
      <c r="Z224" s="18">
        <v>46940</v>
      </c>
      <c r="AA224" s="18">
        <v>13796</v>
      </c>
      <c r="AB224" s="18"/>
      <c r="AC224" s="18">
        <v>46940</v>
      </c>
      <c r="AD224" s="18">
        <v>0</v>
      </c>
      <c r="AE224" s="18">
        <v>13796</v>
      </c>
      <c r="AF224" s="19">
        <v>94</v>
      </c>
      <c r="AG224" s="19">
        <v>29</v>
      </c>
      <c r="AH224" s="18">
        <v>212</v>
      </c>
      <c r="AI224" s="18">
        <v>82</v>
      </c>
      <c r="AJ224" s="18">
        <v>323</v>
      </c>
      <c r="AK224" s="18">
        <v>30362</v>
      </c>
    </row>
    <row r="225" spans="1:37" x14ac:dyDescent="0.3">
      <c r="A225">
        <v>78</v>
      </c>
      <c r="B225" t="s">
        <v>167</v>
      </c>
      <c r="C225">
        <v>700</v>
      </c>
      <c r="D225" t="s">
        <v>320</v>
      </c>
      <c r="F225" s="15">
        <v>891</v>
      </c>
      <c r="G225" s="15">
        <v>259</v>
      </c>
      <c r="I225" s="16">
        <v>455591</v>
      </c>
      <c r="J225" s="17">
        <v>1061438</v>
      </c>
      <c r="K225" s="18">
        <v>28806528</v>
      </c>
      <c r="L225" s="18">
        <v>184576</v>
      </c>
      <c r="M225" s="18">
        <v>1219814</v>
      </c>
      <c r="N225" s="18">
        <v>152000</v>
      </c>
      <c r="O225" s="17"/>
      <c r="P225" s="17">
        <v>0</v>
      </c>
      <c r="Q225" s="18">
        <f>Table2[[#This Row],[2023-24 BCTEA Extracurricular Carryover prior to repurposing (confimred amount)]]-(Table2[[#This Row],[2023-24 Carryover Extracurricular repurposed repurposed for to/from]]+Table2[[#This Row],[2023-24 Carryover Extracurricular repurposed repurposed for Extracurricular]])</f>
        <v>68275</v>
      </c>
      <c r="R225" s="18"/>
      <c r="S225" s="18">
        <v>123444</v>
      </c>
      <c r="T225" s="18">
        <f>Table2[[#This Row],[2025-26 BCTEA Approved]]-Table2[[#This Row],[2023-24 BCTEA To/from Carryover]]</f>
        <v>123444</v>
      </c>
      <c r="U225" s="18">
        <v>41676</v>
      </c>
      <c r="V225" s="18">
        <v>76475</v>
      </c>
      <c r="W225" s="18">
        <f>Table2[[#This Row],[2024-25 CDS Payment]]-X225</f>
        <v>34799</v>
      </c>
      <c r="X225" s="18">
        <f>Table2[[#This Row],[2024-25 EX Allocation]]-Table2[[#This Row],[2023-24 Carryover Extracurricular repurposed repurposed for Extracurricular]]</f>
        <v>41676</v>
      </c>
      <c r="Y225" s="18">
        <f>SUM(Table2[[#This Row],[Part of 2024-25 CDS Payment that is To/From]:[Part of 2024-25 CDS Payment that is Extracurricular]])-Table2[[#This Row],[2024-25 CDS Payment]]</f>
        <v>0</v>
      </c>
      <c r="Z225" s="18">
        <v>124137</v>
      </c>
      <c r="AA225" s="18">
        <v>55862</v>
      </c>
      <c r="AB225" s="18"/>
      <c r="AC225"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109951</v>
      </c>
      <c r="AD225" s="18">
        <v>0</v>
      </c>
      <c r="AE225" s="18">
        <f>ROUND(IF(Table2[[#This Row],[2025-26 BCTEA Approved]]-Table2[[#This Row],[2023-24 BCTEA To/from Carryover]]-Table2[[#This Row],[ex Repurposed to TO/FROM - FOR REF. DNU]]&gt;0,Table2[[#This Row],[2025-26 BCTEA Approved]]-Table2[[#This Row],[2023-24 BCTEA To/from Carryover]]-Table2[[#This Row],[ex Repurposed to TO/FROM - FOR REF. DNU]], "$0"),0)</f>
        <v>123444</v>
      </c>
      <c r="AF225" s="19">
        <v>284</v>
      </c>
      <c r="AG225" s="19">
        <v>102</v>
      </c>
      <c r="AH225" s="18">
        <v>671</v>
      </c>
      <c r="AI225" s="18">
        <v>84</v>
      </c>
      <c r="AJ225" s="18">
        <v>857</v>
      </c>
      <c r="AK225" s="18">
        <f>Table2[[#This Row],[2025-26 FN_SR]]*Table2[[#This Row],[Student Count as per 2022-23 Nominal Roll]]</f>
        <v>243388</v>
      </c>
    </row>
    <row r="226" spans="1:37" x14ac:dyDescent="0.3">
      <c r="A226">
        <v>78</v>
      </c>
      <c r="B226" t="s">
        <v>167</v>
      </c>
      <c r="C226">
        <v>701</v>
      </c>
      <c r="D226" t="s">
        <v>334</v>
      </c>
      <c r="F226" s="15">
        <v>891</v>
      </c>
      <c r="G226" s="15">
        <v>259</v>
      </c>
      <c r="I226" s="16">
        <v>455591</v>
      </c>
      <c r="J226" s="17">
        <v>1061438</v>
      </c>
      <c r="K226" s="17">
        <v>28806528</v>
      </c>
      <c r="L226" s="17">
        <v>184576</v>
      </c>
      <c r="M226" s="17">
        <v>1219814</v>
      </c>
      <c r="N226" s="17">
        <v>152000</v>
      </c>
      <c r="O226" s="29"/>
      <c r="P226" s="17">
        <v>0</v>
      </c>
      <c r="Q226" s="18">
        <v>68275</v>
      </c>
      <c r="R226" s="18"/>
      <c r="S226" s="18">
        <v>123444</v>
      </c>
      <c r="T226" s="18">
        <v>123444</v>
      </c>
      <c r="U226" s="18">
        <v>41676</v>
      </c>
      <c r="V226" s="18">
        <v>76475</v>
      </c>
      <c r="W226" s="18">
        <v>34799</v>
      </c>
      <c r="X226" s="18">
        <v>41676</v>
      </c>
      <c r="Y226" s="18">
        <v>0</v>
      </c>
      <c r="Z226" s="18">
        <v>124137</v>
      </c>
      <c r="AA226" s="18">
        <v>55862</v>
      </c>
      <c r="AB226" s="18"/>
      <c r="AC226" s="18">
        <v>109951</v>
      </c>
      <c r="AD226" s="18">
        <v>0</v>
      </c>
      <c r="AE226" s="18">
        <v>123444</v>
      </c>
      <c r="AF226" s="19">
        <v>284</v>
      </c>
      <c r="AG226" s="19">
        <v>102</v>
      </c>
      <c r="AH226" s="18">
        <v>671</v>
      </c>
      <c r="AI226" s="18">
        <v>84</v>
      </c>
      <c r="AJ226" s="18">
        <v>857</v>
      </c>
      <c r="AK226" s="18">
        <v>243388</v>
      </c>
    </row>
    <row r="227" spans="1:37" x14ac:dyDescent="0.3">
      <c r="A227">
        <v>78</v>
      </c>
      <c r="B227" t="s">
        <v>167</v>
      </c>
      <c r="C227">
        <v>583</v>
      </c>
      <c r="D227" t="s">
        <v>335</v>
      </c>
      <c r="F227" s="15">
        <v>891</v>
      </c>
      <c r="G227" s="15">
        <v>259</v>
      </c>
      <c r="I227" s="16">
        <v>455591</v>
      </c>
      <c r="J227" s="17">
        <v>1061438</v>
      </c>
      <c r="K227" s="17">
        <v>28806528</v>
      </c>
      <c r="L227" s="17">
        <v>184576</v>
      </c>
      <c r="M227" s="17">
        <v>1219814</v>
      </c>
      <c r="N227" s="17">
        <v>152000</v>
      </c>
      <c r="O227" s="29"/>
      <c r="P227" s="17">
        <v>0</v>
      </c>
      <c r="Q227" s="18">
        <v>68275</v>
      </c>
      <c r="R227" s="18"/>
      <c r="S227" s="18">
        <v>123444</v>
      </c>
      <c r="T227" s="18">
        <v>123444</v>
      </c>
      <c r="U227" s="18">
        <v>41676</v>
      </c>
      <c r="V227" s="18">
        <v>76475</v>
      </c>
      <c r="W227" s="18">
        <v>34799</v>
      </c>
      <c r="X227" s="18">
        <v>41676</v>
      </c>
      <c r="Y227" s="18">
        <v>0</v>
      </c>
      <c r="Z227" s="18">
        <v>124137</v>
      </c>
      <c r="AA227" s="18">
        <v>55862</v>
      </c>
      <c r="AB227" s="18"/>
      <c r="AC227" s="18">
        <v>109951</v>
      </c>
      <c r="AD227" s="18">
        <v>0</v>
      </c>
      <c r="AE227" s="18">
        <v>123444</v>
      </c>
      <c r="AF227" s="19">
        <v>284</v>
      </c>
      <c r="AG227" s="19">
        <v>102</v>
      </c>
      <c r="AH227" s="18">
        <v>671</v>
      </c>
      <c r="AI227" s="18">
        <v>84</v>
      </c>
      <c r="AJ227" s="18">
        <v>857</v>
      </c>
      <c r="AK227" s="18">
        <v>243388</v>
      </c>
    </row>
    <row r="228" spans="1:37" x14ac:dyDescent="0.3">
      <c r="A228">
        <v>78</v>
      </c>
      <c r="B228" t="s">
        <v>167</v>
      </c>
      <c r="C228">
        <v>584</v>
      </c>
      <c r="D228" t="s">
        <v>202</v>
      </c>
      <c r="F228" s="15">
        <v>891</v>
      </c>
      <c r="G228" s="15">
        <v>259</v>
      </c>
      <c r="I228" s="16">
        <v>455591</v>
      </c>
      <c r="J228" s="17">
        <v>1061438</v>
      </c>
      <c r="K228" s="17">
        <v>28806528</v>
      </c>
      <c r="L228" s="17">
        <v>184576</v>
      </c>
      <c r="M228" s="17">
        <v>1219814</v>
      </c>
      <c r="N228" s="17">
        <v>152000</v>
      </c>
      <c r="O228" s="29"/>
      <c r="P228" s="17">
        <v>0</v>
      </c>
      <c r="Q228" s="18">
        <v>68275</v>
      </c>
      <c r="R228" s="18"/>
      <c r="S228" s="18">
        <v>123444</v>
      </c>
      <c r="T228" s="18">
        <v>123444</v>
      </c>
      <c r="U228" s="18">
        <v>41676</v>
      </c>
      <c r="V228" s="18">
        <v>76475</v>
      </c>
      <c r="W228" s="18">
        <v>34799</v>
      </c>
      <c r="X228" s="18">
        <v>41676</v>
      </c>
      <c r="Y228" s="18">
        <v>0</v>
      </c>
      <c r="Z228" s="18">
        <v>124137</v>
      </c>
      <c r="AA228" s="18">
        <v>55862</v>
      </c>
      <c r="AB228" s="18"/>
      <c r="AC228" s="18">
        <v>109951</v>
      </c>
      <c r="AD228" s="18">
        <v>0</v>
      </c>
      <c r="AE228" s="18">
        <v>123444</v>
      </c>
      <c r="AF228" s="19">
        <v>284</v>
      </c>
      <c r="AG228" s="19">
        <v>102</v>
      </c>
      <c r="AH228" s="18">
        <v>671</v>
      </c>
      <c r="AI228" s="18">
        <v>84</v>
      </c>
      <c r="AJ228" s="18">
        <v>857</v>
      </c>
      <c r="AK228" s="18">
        <v>243388</v>
      </c>
    </row>
    <row r="229" spans="1:37" x14ac:dyDescent="0.3">
      <c r="A229">
        <v>78</v>
      </c>
      <c r="B229" t="s">
        <v>167</v>
      </c>
      <c r="C229">
        <v>586</v>
      </c>
      <c r="D229" t="s">
        <v>203</v>
      </c>
      <c r="F229" s="15">
        <v>891</v>
      </c>
      <c r="G229" s="15">
        <v>259</v>
      </c>
      <c r="I229" s="16">
        <v>455591</v>
      </c>
      <c r="J229" s="17">
        <v>1061438</v>
      </c>
      <c r="K229" s="17">
        <v>28806528</v>
      </c>
      <c r="L229" s="17">
        <v>184576</v>
      </c>
      <c r="M229" s="17">
        <v>1219814</v>
      </c>
      <c r="N229" s="17">
        <v>152000</v>
      </c>
      <c r="O229" s="29"/>
      <c r="P229" s="17">
        <v>0</v>
      </c>
      <c r="Q229" s="18">
        <v>68275</v>
      </c>
      <c r="R229" s="18"/>
      <c r="S229" s="18">
        <v>123444</v>
      </c>
      <c r="T229" s="18">
        <v>123444</v>
      </c>
      <c r="U229" s="18">
        <v>41676</v>
      </c>
      <c r="V229" s="18">
        <v>76475</v>
      </c>
      <c r="W229" s="18">
        <v>34799</v>
      </c>
      <c r="X229" s="18">
        <v>41676</v>
      </c>
      <c r="Y229" s="18">
        <v>0</v>
      </c>
      <c r="Z229" s="18">
        <v>124137</v>
      </c>
      <c r="AA229" s="18">
        <v>55862</v>
      </c>
      <c r="AB229" s="18"/>
      <c r="AC229" s="18">
        <v>109951</v>
      </c>
      <c r="AD229" s="18">
        <v>0</v>
      </c>
      <c r="AE229" s="18">
        <v>123444</v>
      </c>
      <c r="AF229" s="19">
        <v>284</v>
      </c>
      <c r="AG229" s="19">
        <v>102</v>
      </c>
      <c r="AH229" s="18">
        <v>671</v>
      </c>
      <c r="AI229" s="18">
        <v>84</v>
      </c>
      <c r="AJ229" s="18">
        <v>857</v>
      </c>
      <c r="AK229" s="18">
        <v>243388</v>
      </c>
    </row>
    <row r="230" spans="1:37" x14ac:dyDescent="0.3">
      <c r="A230">
        <v>78</v>
      </c>
      <c r="B230" t="s">
        <v>167</v>
      </c>
      <c r="C230">
        <v>567</v>
      </c>
      <c r="D230" t="s">
        <v>237</v>
      </c>
      <c r="F230" s="15">
        <v>891</v>
      </c>
      <c r="G230" s="15">
        <v>259</v>
      </c>
      <c r="I230" s="16">
        <v>455591</v>
      </c>
      <c r="J230" s="17">
        <v>1061438</v>
      </c>
      <c r="K230" s="17">
        <v>28806528</v>
      </c>
      <c r="L230" s="17">
        <v>184576</v>
      </c>
      <c r="M230" s="17">
        <v>1219814</v>
      </c>
      <c r="N230" s="17">
        <v>152000</v>
      </c>
      <c r="O230" s="29"/>
      <c r="P230" s="17">
        <v>0</v>
      </c>
      <c r="Q230" s="18">
        <v>68275</v>
      </c>
      <c r="R230" s="18"/>
      <c r="S230" s="18">
        <v>123444</v>
      </c>
      <c r="T230" s="18">
        <v>123444</v>
      </c>
      <c r="U230" s="18">
        <v>41676</v>
      </c>
      <c r="V230" s="18">
        <v>76475</v>
      </c>
      <c r="W230" s="18">
        <v>34799</v>
      </c>
      <c r="X230" s="18">
        <v>41676</v>
      </c>
      <c r="Y230" s="18">
        <v>0</v>
      </c>
      <c r="Z230" s="18">
        <v>124137</v>
      </c>
      <c r="AA230" s="18">
        <v>55862</v>
      </c>
      <c r="AB230" s="18"/>
      <c r="AC230" s="18">
        <v>109951</v>
      </c>
      <c r="AD230" s="18">
        <v>0</v>
      </c>
      <c r="AE230" s="18">
        <v>123444</v>
      </c>
      <c r="AF230" s="19">
        <v>284</v>
      </c>
      <c r="AG230" s="19">
        <v>102</v>
      </c>
      <c r="AH230" s="18">
        <v>671</v>
      </c>
      <c r="AI230" s="18">
        <v>84</v>
      </c>
      <c r="AJ230" s="18">
        <v>857</v>
      </c>
      <c r="AK230" s="18">
        <v>243388</v>
      </c>
    </row>
    <row r="231" spans="1:37" x14ac:dyDescent="0.3">
      <c r="A231">
        <v>78</v>
      </c>
      <c r="B231" t="s">
        <v>167</v>
      </c>
      <c r="C231">
        <v>581</v>
      </c>
      <c r="D231" t="s">
        <v>204</v>
      </c>
      <c r="F231" s="15">
        <v>891</v>
      </c>
      <c r="G231" s="15">
        <v>259</v>
      </c>
      <c r="I231" s="16">
        <v>455591</v>
      </c>
      <c r="J231" s="17">
        <v>1061438</v>
      </c>
      <c r="K231" s="17">
        <v>28806528</v>
      </c>
      <c r="L231" s="17">
        <v>184576</v>
      </c>
      <c r="M231" s="17">
        <v>1219814</v>
      </c>
      <c r="N231" s="17">
        <v>152000</v>
      </c>
      <c r="O231" s="29"/>
      <c r="P231" s="17">
        <v>0</v>
      </c>
      <c r="Q231" s="18">
        <v>68275</v>
      </c>
      <c r="R231" s="18"/>
      <c r="S231" s="18">
        <v>123444</v>
      </c>
      <c r="T231" s="18">
        <v>123444</v>
      </c>
      <c r="U231" s="18">
        <v>41676</v>
      </c>
      <c r="V231" s="18">
        <v>76475</v>
      </c>
      <c r="W231" s="18">
        <v>34799</v>
      </c>
      <c r="X231" s="18">
        <v>41676</v>
      </c>
      <c r="Y231" s="18">
        <v>0</v>
      </c>
      <c r="Z231" s="18">
        <v>124137</v>
      </c>
      <c r="AA231" s="18">
        <v>55862</v>
      </c>
      <c r="AB231" s="18"/>
      <c r="AC231" s="18">
        <v>109951</v>
      </c>
      <c r="AD231" s="18">
        <v>0</v>
      </c>
      <c r="AE231" s="18">
        <v>123444</v>
      </c>
      <c r="AF231" s="19">
        <v>284</v>
      </c>
      <c r="AG231" s="19">
        <v>102</v>
      </c>
      <c r="AH231" s="18">
        <v>671</v>
      </c>
      <c r="AI231" s="18">
        <v>84</v>
      </c>
      <c r="AJ231" s="18">
        <v>857</v>
      </c>
      <c r="AK231" s="18">
        <v>243388</v>
      </c>
    </row>
    <row r="232" spans="1:37" x14ac:dyDescent="0.3">
      <c r="A232">
        <v>78</v>
      </c>
      <c r="B232" t="s">
        <v>167</v>
      </c>
      <c r="C232">
        <v>587</v>
      </c>
      <c r="D232" t="s">
        <v>336</v>
      </c>
      <c r="F232" s="15">
        <v>891</v>
      </c>
      <c r="G232" s="15">
        <v>259</v>
      </c>
      <c r="I232" s="16">
        <v>455591</v>
      </c>
      <c r="J232" s="17">
        <v>1061438</v>
      </c>
      <c r="K232" s="17">
        <v>28806528</v>
      </c>
      <c r="L232" s="17">
        <v>184576</v>
      </c>
      <c r="M232" s="17">
        <v>1219814</v>
      </c>
      <c r="N232" s="17">
        <v>152000</v>
      </c>
      <c r="O232" s="29"/>
      <c r="P232" s="17">
        <v>0</v>
      </c>
      <c r="Q232" s="18">
        <v>68275</v>
      </c>
      <c r="R232" s="18"/>
      <c r="S232" s="18">
        <v>123444</v>
      </c>
      <c r="T232" s="18">
        <v>123444</v>
      </c>
      <c r="U232" s="18">
        <v>41676</v>
      </c>
      <c r="V232" s="18">
        <v>76475</v>
      </c>
      <c r="W232" s="18">
        <v>34799</v>
      </c>
      <c r="X232" s="18">
        <v>41676</v>
      </c>
      <c r="Y232" s="18">
        <v>0</v>
      </c>
      <c r="Z232" s="18">
        <v>124137</v>
      </c>
      <c r="AA232" s="18">
        <v>55862</v>
      </c>
      <c r="AB232" s="18"/>
      <c r="AC232" s="18">
        <v>109951</v>
      </c>
      <c r="AD232" s="18">
        <v>0</v>
      </c>
      <c r="AE232" s="18">
        <v>123444</v>
      </c>
      <c r="AF232" s="19">
        <v>284</v>
      </c>
      <c r="AG232" s="19">
        <v>102</v>
      </c>
      <c r="AH232" s="18">
        <v>671</v>
      </c>
      <c r="AI232" s="18">
        <v>84</v>
      </c>
      <c r="AJ232" s="18">
        <v>857</v>
      </c>
      <c r="AK232" s="18">
        <v>243388</v>
      </c>
    </row>
    <row r="233" spans="1:37" x14ac:dyDescent="0.3">
      <c r="A233">
        <v>78</v>
      </c>
      <c r="B233" t="s">
        <v>167</v>
      </c>
      <c r="C233">
        <v>708</v>
      </c>
      <c r="D233" t="s">
        <v>337</v>
      </c>
      <c r="F233" s="15">
        <v>891</v>
      </c>
      <c r="G233" s="15">
        <v>259</v>
      </c>
      <c r="I233" s="16">
        <v>455591</v>
      </c>
      <c r="J233" s="17">
        <v>1061438</v>
      </c>
      <c r="K233" s="17">
        <v>28806528</v>
      </c>
      <c r="L233" s="17">
        <v>184576</v>
      </c>
      <c r="M233" s="17">
        <v>1219814</v>
      </c>
      <c r="N233" s="17">
        <v>152000</v>
      </c>
      <c r="O233" s="29"/>
      <c r="P233" s="17">
        <v>0</v>
      </c>
      <c r="Q233" s="18">
        <v>68275</v>
      </c>
      <c r="R233" s="18"/>
      <c r="S233" s="18">
        <v>123444</v>
      </c>
      <c r="T233" s="18">
        <v>123444</v>
      </c>
      <c r="U233" s="18">
        <v>41676</v>
      </c>
      <c r="V233" s="18">
        <v>76475</v>
      </c>
      <c r="W233" s="18">
        <v>34799</v>
      </c>
      <c r="X233" s="18">
        <v>41676</v>
      </c>
      <c r="Y233" s="18">
        <v>0</v>
      </c>
      <c r="Z233" s="18">
        <v>124137</v>
      </c>
      <c r="AA233" s="18">
        <v>55862</v>
      </c>
      <c r="AB233" s="18"/>
      <c r="AC233" s="18">
        <v>109951</v>
      </c>
      <c r="AD233" s="18">
        <v>0</v>
      </c>
      <c r="AE233" s="18">
        <v>123444</v>
      </c>
      <c r="AF233" s="19">
        <v>284</v>
      </c>
      <c r="AG233" s="19">
        <v>102</v>
      </c>
      <c r="AH233" s="18">
        <v>671</v>
      </c>
      <c r="AI233" s="18">
        <v>84</v>
      </c>
      <c r="AJ233" s="18">
        <v>857</v>
      </c>
      <c r="AK233" s="18">
        <v>243388</v>
      </c>
    </row>
    <row r="234" spans="1:37" x14ac:dyDescent="0.3">
      <c r="A234">
        <v>78</v>
      </c>
      <c r="B234" t="s">
        <v>167</v>
      </c>
      <c r="C234">
        <v>568</v>
      </c>
      <c r="D234" t="s">
        <v>333</v>
      </c>
      <c r="F234" s="15">
        <v>891</v>
      </c>
      <c r="G234" s="15">
        <v>259</v>
      </c>
      <c r="I234" s="16">
        <v>455591</v>
      </c>
      <c r="J234" s="17">
        <v>1061438</v>
      </c>
      <c r="K234" s="17">
        <v>28806528</v>
      </c>
      <c r="L234" s="17">
        <v>184576</v>
      </c>
      <c r="M234" s="17">
        <v>1219814</v>
      </c>
      <c r="N234" s="17">
        <v>152000</v>
      </c>
      <c r="O234" s="29"/>
      <c r="P234" s="17">
        <v>0</v>
      </c>
      <c r="Q234" s="18">
        <v>68275</v>
      </c>
      <c r="R234" s="18"/>
      <c r="S234" s="18">
        <v>123444</v>
      </c>
      <c r="T234" s="18">
        <v>123444</v>
      </c>
      <c r="U234" s="18">
        <v>41676</v>
      </c>
      <c r="V234" s="18">
        <v>76475</v>
      </c>
      <c r="W234" s="18">
        <v>34799</v>
      </c>
      <c r="X234" s="18">
        <v>41676</v>
      </c>
      <c r="Y234" s="18">
        <v>0</v>
      </c>
      <c r="Z234" s="18">
        <v>124137</v>
      </c>
      <c r="AA234" s="18">
        <v>55862</v>
      </c>
      <c r="AB234" s="18"/>
      <c r="AC234" s="18">
        <v>109951</v>
      </c>
      <c r="AD234" s="18">
        <v>0</v>
      </c>
      <c r="AE234" s="18">
        <v>123444</v>
      </c>
      <c r="AF234" s="19">
        <v>284</v>
      </c>
      <c r="AG234" s="19">
        <v>102</v>
      </c>
      <c r="AH234" s="18">
        <v>671</v>
      </c>
      <c r="AI234" s="18">
        <v>84</v>
      </c>
      <c r="AJ234" s="18">
        <v>857</v>
      </c>
      <c r="AK234" s="18">
        <v>243388</v>
      </c>
    </row>
    <row r="235" spans="1:37" x14ac:dyDescent="0.3">
      <c r="A235">
        <v>78</v>
      </c>
      <c r="B235" t="s">
        <v>167</v>
      </c>
      <c r="C235">
        <v>559</v>
      </c>
      <c r="D235" t="s">
        <v>338</v>
      </c>
      <c r="F235" s="15">
        <v>891</v>
      </c>
      <c r="G235" s="15">
        <v>259</v>
      </c>
      <c r="I235" s="16">
        <v>455591</v>
      </c>
      <c r="J235" s="17">
        <v>1061438</v>
      </c>
      <c r="K235" s="17">
        <v>28806528</v>
      </c>
      <c r="L235" s="17">
        <v>184576</v>
      </c>
      <c r="M235" s="17">
        <v>1219814</v>
      </c>
      <c r="N235" s="17">
        <v>152000</v>
      </c>
      <c r="O235" s="29"/>
      <c r="P235" s="17">
        <v>0</v>
      </c>
      <c r="Q235" s="18">
        <v>68275</v>
      </c>
      <c r="R235" s="18"/>
      <c r="S235" s="18">
        <v>123444</v>
      </c>
      <c r="T235" s="18">
        <v>123444</v>
      </c>
      <c r="U235" s="18">
        <v>41676</v>
      </c>
      <c r="V235" s="18">
        <v>76475</v>
      </c>
      <c r="W235" s="18">
        <v>34799</v>
      </c>
      <c r="X235" s="18">
        <v>41676</v>
      </c>
      <c r="Y235" s="18">
        <v>0</v>
      </c>
      <c r="Z235" s="18">
        <v>124137</v>
      </c>
      <c r="AA235" s="18">
        <v>55862</v>
      </c>
      <c r="AB235" s="18"/>
      <c r="AC235" s="18">
        <v>109951</v>
      </c>
      <c r="AD235" s="18">
        <v>0</v>
      </c>
      <c r="AE235" s="18">
        <v>123444</v>
      </c>
      <c r="AF235" s="19">
        <v>284</v>
      </c>
      <c r="AG235" s="19">
        <v>102</v>
      </c>
      <c r="AH235" s="18">
        <v>671</v>
      </c>
      <c r="AI235" s="18">
        <v>84</v>
      </c>
      <c r="AJ235" s="18">
        <v>857</v>
      </c>
      <c r="AK235" s="18">
        <v>243388</v>
      </c>
    </row>
    <row r="236" spans="1:37" x14ac:dyDescent="0.3">
      <c r="A236">
        <v>78</v>
      </c>
      <c r="B236" t="s">
        <v>167</v>
      </c>
      <c r="C236">
        <v>589</v>
      </c>
      <c r="D236" t="s">
        <v>339</v>
      </c>
      <c r="F236" s="15">
        <v>891</v>
      </c>
      <c r="G236" s="15">
        <v>259</v>
      </c>
      <c r="I236" s="16">
        <v>455591</v>
      </c>
      <c r="J236" s="17">
        <v>1061438</v>
      </c>
      <c r="K236" s="17">
        <v>28806528</v>
      </c>
      <c r="L236" s="17">
        <v>184576</v>
      </c>
      <c r="M236" s="17">
        <v>1219814</v>
      </c>
      <c r="N236" s="17">
        <v>152000</v>
      </c>
      <c r="O236" s="29"/>
      <c r="P236" s="17">
        <v>0</v>
      </c>
      <c r="Q236" s="18">
        <v>68275</v>
      </c>
      <c r="R236" s="18"/>
      <c r="S236" s="18">
        <v>123444</v>
      </c>
      <c r="T236" s="18">
        <v>123444</v>
      </c>
      <c r="U236" s="18">
        <v>41676</v>
      </c>
      <c r="V236" s="18">
        <v>76475</v>
      </c>
      <c r="W236" s="18">
        <v>34799</v>
      </c>
      <c r="X236" s="18">
        <v>41676</v>
      </c>
      <c r="Y236" s="18">
        <v>0</v>
      </c>
      <c r="Z236" s="18">
        <v>124137</v>
      </c>
      <c r="AA236" s="18">
        <v>55862</v>
      </c>
      <c r="AB236" s="18"/>
      <c r="AC236" s="18">
        <v>109951</v>
      </c>
      <c r="AD236" s="18">
        <v>0</v>
      </c>
      <c r="AE236" s="18">
        <v>123444</v>
      </c>
      <c r="AF236" s="19">
        <v>284</v>
      </c>
      <c r="AG236" s="19">
        <v>102</v>
      </c>
      <c r="AH236" s="18">
        <v>671</v>
      </c>
      <c r="AI236" s="18">
        <v>84</v>
      </c>
      <c r="AJ236" s="18">
        <v>857</v>
      </c>
      <c r="AK236" s="18">
        <v>243388</v>
      </c>
    </row>
    <row r="237" spans="1:37" x14ac:dyDescent="0.3">
      <c r="A237">
        <v>78</v>
      </c>
      <c r="B237" t="s">
        <v>167</v>
      </c>
      <c r="C237">
        <v>588</v>
      </c>
      <c r="D237" t="s">
        <v>340</v>
      </c>
      <c r="F237" s="15">
        <v>891</v>
      </c>
      <c r="G237" s="15">
        <v>259</v>
      </c>
      <c r="I237" s="16">
        <v>455591</v>
      </c>
      <c r="J237" s="17">
        <v>1061438</v>
      </c>
      <c r="K237" s="17">
        <v>28806528</v>
      </c>
      <c r="L237" s="17">
        <v>184576</v>
      </c>
      <c r="M237" s="17">
        <v>1219814</v>
      </c>
      <c r="N237" s="17">
        <v>152000</v>
      </c>
      <c r="O237" s="29"/>
      <c r="P237" s="17">
        <v>0</v>
      </c>
      <c r="Q237" s="18">
        <v>68275</v>
      </c>
      <c r="R237" s="18"/>
      <c r="S237" s="18">
        <v>123444</v>
      </c>
      <c r="T237" s="18">
        <v>123444</v>
      </c>
      <c r="U237" s="18">
        <v>41676</v>
      </c>
      <c r="V237" s="18">
        <v>76475</v>
      </c>
      <c r="W237" s="18">
        <v>34799</v>
      </c>
      <c r="X237" s="18">
        <v>41676</v>
      </c>
      <c r="Y237" s="18">
        <v>0</v>
      </c>
      <c r="Z237" s="18">
        <v>124137</v>
      </c>
      <c r="AA237" s="18">
        <v>55862</v>
      </c>
      <c r="AB237" s="18"/>
      <c r="AC237" s="18">
        <v>109951</v>
      </c>
      <c r="AD237" s="18">
        <v>0</v>
      </c>
      <c r="AE237" s="18">
        <v>123444</v>
      </c>
      <c r="AF237" s="19">
        <v>284</v>
      </c>
      <c r="AG237" s="19">
        <v>102</v>
      </c>
      <c r="AH237" s="18">
        <v>671</v>
      </c>
      <c r="AI237" s="18">
        <v>84</v>
      </c>
      <c r="AJ237" s="18">
        <v>857</v>
      </c>
      <c r="AK237" s="18">
        <v>243388</v>
      </c>
    </row>
    <row r="238" spans="1:37" x14ac:dyDescent="0.3">
      <c r="A238">
        <v>79</v>
      </c>
      <c r="B238" t="s">
        <v>168</v>
      </c>
      <c r="C238">
        <v>642</v>
      </c>
      <c r="D238" t="s">
        <v>274</v>
      </c>
      <c r="F238" s="15">
        <v>4314</v>
      </c>
      <c r="G238" s="15">
        <v>608</v>
      </c>
      <c r="I238" s="16">
        <v>291000</v>
      </c>
      <c r="J238" s="17">
        <v>2979447</v>
      </c>
      <c r="K238" s="18">
        <v>101136051</v>
      </c>
      <c r="L238" s="18">
        <v>283524</v>
      </c>
      <c r="M238" s="18">
        <v>2092311</v>
      </c>
      <c r="N238" s="18">
        <v>574000</v>
      </c>
      <c r="O238" s="17"/>
      <c r="P238" s="17">
        <v>39792</v>
      </c>
      <c r="Q238" s="18">
        <f>Table2[[#This Row],[2023-24 BCTEA Extracurricular Carryover prior to repurposing (confimred amount)]]-(Table2[[#This Row],[2023-24 Carryover Extracurricular repurposed repurposed for to/from]]+Table2[[#This Row],[2023-24 Carryover Extracurricular repurposed repurposed for Extracurricular]])</f>
        <v>104999</v>
      </c>
      <c r="R238" s="18"/>
      <c r="S238" s="18">
        <v>471491</v>
      </c>
      <c r="T238" s="18">
        <f>Table2[[#This Row],[2025-26 BCTEA Approved]]-Table2[[#This Row],[2023-24 BCTEA To/from Carryover]]</f>
        <v>431699</v>
      </c>
      <c r="U238" s="18">
        <v>85403</v>
      </c>
      <c r="V238" s="18">
        <v>272820</v>
      </c>
      <c r="W238" s="18">
        <f>Table2[[#This Row],[2024-25 CDS Payment]]-X238</f>
        <v>187417</v>
      </c>
      <c r="X238" s="18">
        <f>Table2[[#This Row],[2024-25 EX Allocation]]-Table2[[#This Row],[2023-24 Carryover Extracurricular repurposed repurposed for Extracurricular]]</f>
        <v>85403</v>
      </c>
      <c r="Y238" s="18">
        <f>SUM(Table2[[#This Row],[Part of 2024-25 CDS Payment that is To/From]:[Part of 2024-25 CDS Payment that is Extracurricular]])-Table2[[#This Row],[2024-25 CDS Payment]]</f>
        <v>0</v>
      </c>
      <c r="Z238" s="18">
        <v>245709</v>
      </c>
      <c r="AA238" s="18">
        <v>140710</v>
      </c>
      <c r="AB238" s="18"/>
      <c r="AC238"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190402</v>
      </c>
      <c r="AD238" s="18">
        <v>0</v>
      </c>
      <c r="AE238" s="18">
        <f>ROUND(IF(Table2[[#This Row],[2025-26 BCTEA Approved]]-Table2[[#This Row],[2023-24 BCTEA To/from Carryover]]-Table2[[#This Row],[ex Repurposed to TO/FROM - FOR REF. DNU]]&gt;0,Table2[[#This Row],[2025-26 BCTEA Approved]]-Table2[[#This Row],[2023-24 BCTEA To/from Carryover]]-Table2[[#This Row],[ex Repurposed to TO/FROM - FOR REF. DNU]], "$0"),0)</f>
        <v>431699</v>
      </c>
      <c r="AF238" s="19">
        <v>582</v>
      </c>
      <c r="AG238" s="19">
        <v>34</v>
      </c>
      <c r="AH238" s="18">
        <v>254</v>
      </c>
      <c r="AI238" s="18">
        <v>70</v>
      </c>
      <c r="AJ238" s="18">
        <v>358</v>
      </c>
      <c r="AK238" s="18">
        <f>Table2[[#This Row],[2025-26 FN_SR]]*Table2[[#This Row],[Student Count as per 2022-23 Nominal Roll]]</f>
        <v>208356</v>
      </c>
    </row>
    <row r="239" spans="1:37" x14ac:dyDescent="0.3">
      <c r="A239">
        <v>79</v>
      </c>
      <c r="B239" t="s">
        <v>168</v>
      </c>
      <c r="C239">
        <v>645</v>
      </c>
      <c r="D239" t="s">
        <v>341</v>
      </c>
      <c r="F239" s="15">
        <v>4314</v>
      </c>
      <c r="G239" s="15">
        <v>608</v>
      </c>
      <c r="I239" s="16">
        <v>291000</v>
      </c>
      <c r="J239" s="17">
        <v>2979447</v>
      </c>
      <c r="K239" s="17">
        <v>101136051</v>
      </c>
      <c r="L239" s="17">
        <v>283524</v>
      </c>
      <c r="M239" s="17">
        <v>2092311</v>
      </c>
      <c r="N239" s="17">
        <v>574000</v>
      </c>
      <c r="O239" s="29"/>
      <c r="P239" s="17">
        <v>39792</v>
      </c>
      <c r="Q239" s="18">
        <v>104999</v>
      </c>
      <c r="R239" s="18"/>
      <c r="S239" s="18">
        <v>471491</v>
      </c>
      <c r="T239" s="18">
        <v>431699</v>
      </c>
      <c r="U239" s="18">
        <v>85403</v>
      </c>
      <c r="V239" s="18">
        <v>272820</v>
      </c>
      <c r="W239" s="18">
        <v>187417</v>
      </c>
      <c r="X239" s="18">
        <v>85403</v>
      </c>
      <c r="Y239" s="18">
        <v>0</v>
      </c>
      <c r="Z239" s="18">
        <v>245709</v>
      </c>
      <c r="AA239" s="18">
        <v>140710</v>
      </c>
      <c r="AB239" s="18"/>
      <c r="AC239" s="18">
        <v>190402</v>
      </c>
      <c r="AD239" s="18">
        <v>0</v>
      </c>
      <c r="AE239" s="18">
        <v>431699</v>
      </c>
      <c r="AF239" s="19">
        <v>582</v>
      </c>
      <c r="AG239" s="19">
        <v>34</v>
      </c>
      <c r="AH239" s="18">
        <v>254</v>
      </c>
      <c r="AI239" s="18">
        <v>70</v>
      </c>
      <c r="AJ239" s="18">
        <v>358</v>
      </c>
      <c r="AK239" s="18">
        <v>208356</v>
      </c>
    </row>
    <row r="240" spans="1:37" x14ac:dyDescent="0.3">
      <c r="A240">
        <v>79</v>
      </c>
      <c r="B240" t="s">
        <v>168</v>
      </c>
      <c r="C240">
        <v>647</v>
      </c>
      <c r="D240" t="s">
        <v>342</v>
      </c>
      <c r="F240" s="15">
        <v>4314</v>
      </c>
      <c r="G240" s="15">
        <v>608</v>
      </c>
      <c r="I240" s="16">
        <v>291000</v>
      </c>
      <c r="J240" s="17">
        <v>2979447</v>
      </c>
      <c r="K240" s="17">
        <v>101136051</v>
      </c>
      <c r="L240" s="17">
        <v>283524</v>
      </c>
      <c r="M240" s="17">
        <v>2092311</v>
      </c>
      <c r="N240" s="17">
        <v>574000</v>
      </c>
      <c r="O240" s="29"/>
      <c r="P240" s="17">
        <v>39792</v>
      </c>
      <c r="Q240" s="18">
        <v>104999</v>
      </c>
      <c r="R240" s="18"/>
      <c r="S240" s="18">
        <v>471491</v>
      </c>
      <c r="T240" s="18">
        <v>431699</v>
      </c>
      <c r="U240" s="18">
        <v>85403</v>
      </c>
      <c r="V240" s="18">
        <v>272820</v>
      </c>
      <c r="W240" s="18">
        <v>187417</v>
      </c>
      <c r="X240" s="18">
        <v>85403</v>
      </c>
      <c r="Y240" s="18">
        <v>0</v>
      </c>
      <c r="Z240" s="18">
        <v>245709</v>
      </c>
      <c r="AA240" s="18">
        <v>140710</v>
      </c>
      <c r="AB240" s="18"/>
      <c r="AC240" s="18">
        <v>190402</v>
      </c>
      <c r="AD240" s="18">
        <v>0</v>
      </c>
      <c r="AE240" s="18">
        <v>431699</v>
      </c>
      <c r="AF240" s="19">
        <v>582</v>
      </c>
      <c r="AG240" s="19">
        <v>34</v>
      </c>
      <c r="AH240" s="18">
        <v>254</v>
      </c>
      <c r="AI240" s="18">
        <v>70</v>
      </c>
      <c r="AJ240" s="18">
        <v>358</v>
      </c>
      <c r="AK240" s="18">
        <v>208356</v>
      </c>
    </row>
    <row r="241" spans="1:37" x14ac:dyDescent="0.3">
      <c r="A241">
        <v>79</v>
      </c>
      <c r="B241" t="s">
        <v>168</v>
      </c>
      <c r="C241">
        <v>650</v>
      </c>
      <c r="D241" t="s">
        <v>276</v>
      </c>
      <c r="F241" s="15">
        <v>4314</v>
      </c>
      <c r="G241" s="15">
        <v>608</v>
      </c>
      <c r="I241" s="16">
        <v>291000</v>
      </c>
      <c r="J241" s="17">
        <v>2979447</v>
      </c>
      <c r="K241" s="17">
        <v>101136051</v>
      </c>
      <c r="L241" s="17">
        <v>283524</v>
      </c>
      <c r="M241" s="17">
        <v>2092311</v>
      </c>
      <c r="N241" s="17">
        <v>574000</v>
      </c>
      <c r="O241" s="29"/>
      <c r="P241" s="17">
        <v>39792</v>
      </c>
      <c r="Q241" s="18">
        <v>104999</v>
      </c>
      <c r="R241" s="18"/>
      <c r="S241" s="18">
        <v>471491</v>
      </c>
      <c r="T241" s="18">
        <v>431699</v>
      </c>
      <c r="U241" s="18">
        <v>85403</v>
      </c>
      <c r="V241" s="18">
        <v>272820</v>
      </c>
      <c r="W241" s="18">
        <v>187417</v>
      </c>
      <c r="X241" s="18">
        <v>85403</v>
      </c>
      <c r="Y241" s="18">
        <v>0</v>
      </c>
      <c r="Z241" s="18">
        <v>245709</v>
      </c>
      <c r="AA241" s="18">
        <v>140710</v>
      </c>
      <c r="AB241" s="18"/>
      <c r="AC241" s="18">
        <v>190402</v>
      </c>
      <c r="AD241" s="18">
        <v>0</v>
      </c>
      <c r="AE241" s="18">
        <v>431699</v>
      </c>
      <c r="AF241" s="19">
        <v>582</v>
      </c>
      <c r="AG241" s="19">
        <v>34</v>
      </c>
      <c r="AH241" s="18">
        <v>254</v>
      </c>
      <c r="AI241" s="18">
        <v>70</v>
      </c>
      <c r="AJ241" s="18">
        <v>358</v>
      </c>
      <c r="AK241" s="18">
        <v>208356</v>
      </c>
    </row>
    <row r="242" spans="1:37" x14ac:dyDescent="0.3">
      <c r="A242">
        <v>79</v>
      </c>
      <c r="B242" t="s">
        <v>168</v>
      </c>
      <c r="C242">
        <v>641</v>
      </c>
      <c r="D242" t="s">
        <v>292</v>
      </c>
      <c r="F242" s="15">
        <v>4314</v>
      </c>
      <c r="G242" s="15">
        <v>608</v>
      </c>
      <c r="I242" s="16">
        <v>291000</v>
      </c>
      <c r="J242" s="17">
        <v>2979447</v>
      </c>
      <c r="K242" s="17">
        <v>101136051</v>
      </c>
      <c r="L242" s="17">
        <v>283524</v>
      </c>
      <c r="M242" s="17">
        <v>2092311</v>
      </c>
      <c r="N242" s="17">
        <v>574000</v>
      </c>
      <c r="O242" s="29"/>
      <c r="P242" s="17">
        <v>39792</v>
      </c>
      <c r="Q242" s="18">
        <v>104999</v>
      </c>
      <c r="R242" s="18"/>
      <c r="S242" s="18">
        <v>471491</v>
      </c>
      <c r="T242" s="18">
        <v>431699</v>
      </c>
      <c r="U242" s="18">
        <v>85403</v>
      </c>
      <c r="V242" s="18">
        <v>272820</v>
      </c>
      <c r="W242" s="18">
        <v>187417</v>
      </c>
      <c r="X242" s="18">
        <v>85403</v>
      </c>
      <c r="Y242" s="18">
        <v>0</v>
      </c>
      <c r="Z242" s="18">
        <v>245709</v>
      </c>
      <c r="AA242" s="18">
        <v>140710</v>
      </c>
      <c r="AB242" s="18"/>
      <c r="AC242" s="18">
        <v>190402</v>
      </c>
      <c r="AD242" s="18">
        <v>0</v>
      </c>
      <c r="AE242" s="18">
        <v>431699</v>
      </c>
      <c r="AF242" s="19">
        <v>582</v>
      </c>
      <c r="AG242" s="19">
        <v>34</v>
      </c>
      <c r="AH242" s="18">
        <v>254</v>
      </c>
      <c r="AI242" s="18">
        <v>70</v>
      </c>
      <c r="AJ242" s="18">
        <v>358</v>
      </c>
      <c r="AK242" s="18">
        <v>208356</v>
      </c>
    </row>
    <row r="243" spans="1:37" x14ac:dyDescent="0.3">
      <c r="A243">
        <v>79</v>
      </c>
      <c r="B243" t="s">
        <v>168</v>
      </c>
      <c r="C243">
        <v>541</v>
      </c>
      <c r="D243" t="s">
        <v>344</v>
      </c>
      <c r="F243" s="15">
        <v>4314</v>
      </c>
      <c r="G243" s="15">
        <v>608</v>
      </c>
      <c r="I243" s="16">
        <v>291000</v>
      </c>
      <c r="J243" s="17">
        <v>2979447</v>
      </c>
      <c r="K243" s="17">
        <v>101136051</v>
      </c>
      <c r="L243" s="17">
        <v>283524</v>
      </c>
      <c r="M243" s="17">
        <v>2092311</v>
      </c>
      <c r="N243" s="17">
        <v>574000</v>
      </c>
      <c r="O243" s="29"/>
      <c r="P243" s="17">
        <v>39792</v>
      </c>
      <c r="Q243" s="18">
        <v>104999</v>
      </c>
      <c r="R243" s="18"/>
      <c r="S243" s="18">
        <v>471491</v>
      </c>
      <c r="T243" s="18">
        <v>431699</v>
      </c>
      <c r="U243" s="18">
        <v>85403</v>
      </c>
      <c r="V243" s="18">
        <v>272820</v>
      </c>
      <c r="W243" s="18">
        <v>187417</v>
      </c>
      <c r="X243" s="18">
        <v>85403</v>
      </c>
      <c r="Y243" s="18">
        <v>0</v>
      </c>
      <c r="Z243" s="18">
        <v>245709</v>
      </c>
      <c r="AA243" s="18">
        <v>140710</v>
      </c>
      <c r="AB243" s="18"/>
      <c r="AC243" s="18">
        <v>190402</v>
      </c>
      <c r="AD243" s="18">
        <v>0</v>
      </c>
      <c r="AE243" s="18">
        <v>431699</v>
      </c>
      <c r="AF243" s="19">
        <v>582</v>
      </c>
      <c r="AG243" s="19">
        <v>34</v>
      </c>
      <c r="AH243" s="18">
        <v>254</v>
      </c>
      <c r="AI243" s="18">
        <v>70</v>
      </c>
      <c r="AJ243" s="18">
        <v>358</v>
      </c>
      <c r="AK243" s="18">
        <v>208356</v>
      </c>
    </row>
    <row r="244" spans="1:37" x14ac:dyDescent="0.3">
      <c r="A244">
        <v>79</v>
      </c>
      <c r="B244" t="s">
        <v>168</v>
      </c>
      <c r="C244">
        <v>643</v>
      </c>
      <c r="D244" t="s">
        <v>343</v>
      </c>
      <c r="F244" s="15">
        <v>4314</v>
      </c>
      <c r="G244" s="15">
        <v>608</v>
      </c>
      <c r="I244" s="16">
        <v>291000</v>
      </c>
      <c r="J244" s="17">
        <v>2979447</v>
      </c>
      <c r="K244" s="17">
        <v>101136051</v>
      </c>
      <c r="L244" s="17">
        <v>283524</v>
      </c>
      <c r="M244" s="17">
        <v>2092311</v>
      </c>
      <c r="N244" s="17">
        <v>574000</v>
      </c>
      <c r="O244" s="29"/>
      <c r="P244" s="17">
        <v>39792</v>
      </c>
      <c r="Q244" s="18">
        <v>104999</v>
      </c>
      <c r="R244" s="18"/>
      <c r="S244" s="18">
        <v>471491</v>
      </c>
      <c r="T244" s="18">
        <v>431699</v>
      </c>
      <c r="U244" s="18">
        <v>85403</v>
      </c>
      <c r="V244" s="18">
        <v>272820</v>
      </c>
      <c r="W244" s="18">
        <v>187417</v>
      </c>
      <c r="X244" s="18">
        <v>85403</v>
      </c>
      <c r="Y244" s="18">
        <v>0</v>
      </c>
      <c r="Z244" s="18">
        <v>245709</v>
      </c>
      <c r="AA244" s="18">
        <v>140710</v>
      </c>
      <c r="AB244" s="18"/>
      <c r="AC244" s="18">
        <v>190402</v>
      </c>
      <c r="AD244" s="18">
        <v>0</v>
      </c>
      <c r="AE244" s="18">
        <v>431699</v>
      </c>
      <c r="AF244" s="19">
        <v>582</v>
      </c>
      <c r="AG244" s="19">
        <v>34</v>
      </c>
      <c r="AH244" s="18">
        <v>254</v>
      </c>
      <c r="AI244" s="18">
        <v>70</v>
      </c>
      <c r="AJ244" s="18">
        <v>358</v>
      </c>
      <c r="AK244" s="18">
        <v>208356</v>
      </c>
    </row>
    <row r="245" spans="1:37" x14ac:dyDescent="0.3">
      <c r="A245">
        <v>81</v>
      </c>
      <c r="B245" t="s">
        <v>169</v>
      </c>
      <c r="C245">
        <v>543</v>
      </c>
      <c r="D245" t="s">
        <v>345</v>
      </c>
      <c r="F245" s="15">
        <v>371</v>
      </c>
      <c r="G245" s="15">
        <v>38</v>
      </c>
      <c r="I245" s="16">
        <v>158867</v>
      </c>
      <c r="J245" s="17">
        <v>407196</v>
      </c>
      <c r="K245" s="18">
        <v>10721535</v>
      </c>
      <c r="L245" s="18">
        <v>32744</v>
      </c>
      <c r="M245" s="18">
        <v>165582</v>
      </c>
      <c r="N245" s="18">
        <v>42000</v>
      </c>
      <c r="O245" s="17"/>
      <c r="P245" s="17">
        <v>15016</v>
      </c>
      <c r="Q245" s="18">
        <f>Table2[[#This Row],[2023-24 BCTEA Extracurricular Carryover prior to repurposing (confimred amount)]]-(Table2[[#This Row],[2023-24 Carryover Extracurricular repurposed repurposed for to/from]]+Table2[[#This Row],[2023-24 Carryover Extracurricular repurposed repurposed for Extracurricular]])</f>
        <v>11530</v>
      </c>
      <c r="R245" s="18"/>
      <c r="S245" s="18">
        <v>149982</v>
      </c>
      <c r="T245" s="18">
        <f>Table2[[#This Row],[2025-26 BCTEA Approved]]-Table2[[#This Row],[2023-24 BCTEA To/from Carryover]]</f>
        <v>134966</v>
      </c>
      <c r="U245" s="18">
        <v>6019</v>
      </c>
      <c r="V245" s="18">
        <v>107693</v>
      </c>
      <c r="W245" s="18">
        <f>Table2[[#This Row],[2024-25 CDS Payment]]-X245</f>
        <v>101674</v>
      </c>
      <c r="X245" s="18">
        <f>Table2[[#This Row],[2024-25 EX Allocation]]-Table2[[#This Row],[2023-24 Carryover Extracurricular repurposed repurposed for Extracurricular]]</f>
        <v>6019</v>
      </c>
      <c r="Y245" s="18">
        <f>SUM(Table2[[#This Row],[Part of 2024-25 CDS Payment that is To/From]:[Part of 2024-25 CDS Payment that is Extracurricular]])-Table2[[#This Row],[2024-25 CDS Payment]]</f>
        <v>0</v>
      </c>
      <c r="Z245" s="18">
        <v>20963</v>
      </c>
      <c r="AA245" s="18">
        <v>9433</v>
      </c>
      <c r="AB245" s="18"/>
      <c r="AC245"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17549</v>
      </c>
      <c r="AD245" s="18">
        <v>0</v>
      </c>
      <c r="AE245" s="18">
        <f>ROUND(IF(Table2[[#This Row],[2025-26 BCTEA Approved]]-Table2[[#This Row],[2023-24 BCTEA To/from Carryover]]-Table2[[#This Row],[ex Repurposed to TO/FROM - FOR REF. DNU]]&gt;0,Table2[[#This Row],[2025-26 BCTEA Approved]]-Table2[[#This Row],[2023-24 BCTEA To/from Carryover]]-Table2[[#This Row],[ex Repurposed to TO/FROM - FOR REF. DNU]], "$0"),0)</f>
        <v>134966</v>
      </c>
      <c r="AF245" s="19">
        <v>41</v>
      </c>
      <c r="AG245" s="19">
        <v>56</v>
      </c>
      <c r="AH245" s="18">
        <v>284</v>
      </c>
      <c r="AI245" s="18">
        <v>72</v>
      </c>
      <c r="AJ245" s="18">
        <v>412</v>
      </c>
      <c r="AK245" s="18">
        <f>Table2[[#This Row],[2025-26 FN_SR]]*Table2[[#This Row],[Student Count as per 2022-23 Nominal Roll]]</f>
        <v>16892</v>
      </c>
    </row>
    <row r="246" spans="1:37" x14ac:dyDescent="0.3">
      <c r="A246">
        <v>81</v>
      </c>
      <c r="B246" t="s">
        <v>169</v>
      </c>
      <c r="C246">
        <v>544</v>
      </c>
      <c r="D246" t="s">
        <v>346</v>
      </c>
      <c r="F246" s="15">
        <v>371</v>
      </c>
      <c r="G246" s="15">
        <v>38</v>
      </c>
      <c r="I246" s="16">
        <v>158867</v>
      </c>
      <c r="J246" s="17">
        <v>407196</v>
      </c>
      <c r="K246" s="17">
        <v>10721535</v>
      </c>
      <c r="L246" s="17">
        <v>32744</v>
      </c>
      <c r="M246" s="17">
        <v>165582</v>
      </c>
      <c r="N246" s="17">
        <v>42000</v>
      </c>
      <c r="O246" s="29"/>
      <c r="P246" s="17">
        <v>15016</v>
      </c>
      <c r="Q246" s="18">
        <v>11530</v>
      </c>
      <c r="R246" s="18"/>
      <c r="S246" s="18">
        <v>149982</v>
      </c>
      <c r="T246" s="18">
        <v>134966</v>
      </c>
      <c r="U246" s="18">
        <v>6019</v>
      </c>
      <c r="V246" s="18">
        <v>107693</v>
      </c>
      <c r="W246" s="18">
        <v>101674</v>
      </c>
      <c r="X246" s="18">
        <v>6019</v>
      </c>
      <c r="Y246" s="18">
        <v>0</v>
      </c>
      <c r="Z246" s="18">
        <v>20963</v>
      </c>
      <c r="AA246" s="18">
        <v>9433</v>
      </c>
      <c r="AB246" s="18"/>
      <c r="AC246" s="18">
        <v>17549</v>
      </c>
      <c r="AD246" s="18">
        <v>0</v>
      </c>
      <c r="AE246" s="18">
        <v>134966</v>
      </c>
      <c r="AF246" s="19">
        <v>41</v>
      </c>
      <c r="AG246" s="19">
        <v>56</v>
      </c>
      <c r="AH246" s="18">
        <v>284</v>
      </c>
      <c r="AI246" s="18">
        <v>72</v>
      </c>
      <c r="AJ246" s="18">
        <v>412</v>
      </c>
      <c r="AK246" s="18">
        <v>16892</v>
      </c>
    </row>
    <row r="247" spans="1:37" x14ac:dyDescent="0.3">
      <c r="A247">
        <v>82</v>
      </c>
      <c r="B247" t="s">
        <v>170</v>
      </c>
      <c r="C247">
        <v>1116</v>
      </c>
      <c r="D247" t="s">
        <v>254</v>
      </c>
      <c r="F247" s="15">
        <v>1471</v>
      </c>
      <c r="G247" s="15">
        <v>589</v>
      </c>
      <c r="I247" s="16">
        <v>1040074</v>
      </c>
      <c r="J247" s="17">
        <v>2640547</v>
      </c>
      <c r="K247" s="18">
        <v>59930207</v>
      </c>
      <c r="L247" s="18">
        <v>557786</v>
      </c>
      <c r="M247" s="18">
        <v>3139707</v>
      </c>
      <c r="N247" s="18">
        <v>253000</v>
      </c>
      <c r="O247" s="17"/>
      <c r="P247" s="17">
        <v>0</v>
      </c>
      <c r="Q247" s="18">
        <f>Table2[[#This Row],[2023-24 BCTEA Extracurricular Carryover prior to repurposing (confimred amount)]]-(Table2[[#This Row],[2023-24 Carryover Extracurricular repurposed repurposed for to/from]]+Table2[[#This Row],[2023-24 Carryover Extracurricular repurposed repurposed for Extracurricular]])</f>
        <v>139140</v>
      </c>
      <c r="R247" s="18"/>
      <c r="S247" s="18">
        <v>79680</v>
      </c>
      <c r="T247" s="18">
        <f>Table2[[#This Row],[2025-26 BCTEA Approved]]-Table2[[#This Row],[2023-24 BCTEA To/from Carryover]]</f>
        <v>79680</v>
      </c>
      <c r="U247" s="18">
        <v>79680</v>
      </c>
      <c r="V247" s="18">
        <v>79680</v>
      </c>
      <c r="W247" s="18">
        <f>Table2[[#This Row],[2024-25 CDS Payment]]-X247</f>
        <v>0</v>
      </c>
      <c r="X247" s="18">
        <f>Table2[[#This Row],[2024-25 EX Allocation]]-Table2[[#This Row],[2023-24 Carryover Extracurricular repurposed repurposed for Extracurricular]]</f>
        <v>79680</v>
      </c>
      <c r="Y247" s="18">
        <f>SUM(Table2[[#This Row],[Part of 2024-25 CDS Payment that is To/From]:[Part of 2024-25 CDS Payment that is Extracurricular]])-Table2[[#This Row],[2024-25 CDS Payment]]</f>
        <v>0</v>
      </c>
      <c r="Z247" s="18">
        <v>139140</v>
      </c>
      <c r="AA247" s="18"/>
      <c r="AB247" s="18"/>
      <c r="AC247"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218820</v>
      </c>
      <c r="AD247" s="18">
        <v>0</v>
      </c>
      <c r="AE247" s="18">
        <f>ROUND(IF(Table2[[#This Row],[2025-26 BCTEA Approved]]-Table2[[#This Row],[2023-24 BCTEA To/from Carryover]]-Table2[[#This Row],[ex Repurposed to TO/FROM - FOR REF. DNU]]&gt;0,Table2[[#This Row],[2025-26 BCTEA Approved]]-Table2[[#This Row],[2023-24 BCTEA To/from Carryover]]-Table2[[#This Row],[ex Repurposed to TO/FROM - FOR REF. DNU]], "$0"),0)</f>
        <v>79680</v>
      </c>
      <c r="AF247" s="19">
        <v>543</v>
      </c>
      <c r="AG247" s="19">
        <v>134</v>
      </c>
      <c r="AH247" s="18">
        <v>753</v>
      </c>
      <c r="AI247" s="18">
        <v>61</v>
      </c>
      <c r="AJ247" s="18">
        <v>948</v>
      </c>
      <c r="AK247" s="18">
        <f>Table2[[#This Row],[2025-26 FN_SR]]*Table2[[#This Row],[Student Count as per 2022-23 Nominal Roll]]</f>
        <v>514764</v>
      </c>
    </row>
    <row r="248" spans="1:37" x14ac:dyDescent="0.3">
      <c r="A248">
        <v>82</v>
      </c>
      <c r="B248" t="s">
        <v>170</v>
      </c>
      <c r="C248">
        <v>535</v>
      </c>
      <c r="D248" t="s">
        <v>347</v>
      </c>
      <c r="F248" s="15">
        <v>1471</v>
      </c>
      <c r="G248" s="15">
        <v>589</v>
      </c>
      <c r="I248" s="16">
        <v>1040074</v>
      </c>
      <c r="J248" s="17">
        <v>2640547</v>
      </c>
      <c r="K248" s="17">
        <v>59930207</v>
      </c>
      <c r="L248" s="17">
        <v>557786</v>
      </c>
      <c r="M248" s="17">
        <v>3139707</v>
      </c>
      <c r="N248" s="17">
        <v>253000</v>
      </c>
      <c r="O248" s="29"/>
      <c r="P248" s="17">
        <v>0</v>
      </c>
      <c r="Q248" s="18">
        <v>139140</v>
      </c>
      <c r="R248" s="18"/>
      <c r="S248" s="18">
        <v>79680</v>
      </c>
      <c r="T248" s="18">
        <v>79680</v>
      </c>
      <c r="U248" s="18">
        <v>79680</v>
      </c>
      <c r="V248" s="18">
        <v>79680</v>
      </c>
      <c r="W248" s="18">
        <v>0</v>
      </c>
      <c r="X248" s="18">
        <v>79680</v>
      </c>
      <c r="Y248" s="18">
        <v>0</v>
      </c>
      <c r="Z248" s="18">
        <v>139140</v>
      </c>
      <c r="AA248" s="18"/>
      <c r="AB248" s="18"/>
      <c r="AC248" s="18">
        <v>218820</v>
      </c>
      <c r="AD248" s="18">
        <v>0</v>
      </c>
      <c r="AE248" s="18">
        <v>79680</v>
      </c>
      <c r="AF248" s="19">
        <v>543</v>
      </c>
      <c r="AG248" s="19">
        <v>134</v>
      </c>
      <c r="AH248" s="18">
        <v>753</v>
      </c>
      <c r="AI248" s="18">
        <v>61</v>
      </c>
      <c r="AJ248" s="18">
        <v>948</v>
      </c>
      <c r="AK248" s="18">
        <v>514764</v>
      </c>
    </row>
    <row r="249" spans="1:37" x14ac:dyDescent="0.3">
      <c r="A249">
        <v>82</v>
      </c>
      <c r="B249" t="s">
        <v>170</v>
      </c>
      <c r="C249">
        <v>536</v>
      </c>
      <c r="D249" t="s">
        <v>348</v>
      </c>
      <c r="F249" s="15">
        <v>1471</v>
      </c>
      <c r="G249" s="15">
        <v>589</v>
      </c>
      <c r="I249" s="16">
        <v>1040074</v>
      </c>
      <c r="J249" s="17">
        <v>2640547</v>
      </c>
      <c r="K249" s="17">
        <v>59930207</v>
      </c>
      <c r="L249" s="17">
        <v>557786</v>
      </c>
      <c r="M249" s="17">
        <v>3139707</v>
      </c>
      <c r="N249" s="17">
        <v>253000</v>
      </c>
      <c r="O249" s="29"/>
      <c r="P249" s="17">
        <v>0</v>
      </c>
      <c r="Q249" s="18">
        <v>139140</v>
      </c>
      <c r="R249" s="18"/>
      <c r="S249" s="18">
        <v>79680</v>
      </c>
      <c r="T249" s="18">
        <v>79680</v>
      </c>
      <c r="U249" s="18">
        <v>79680</v>
      </c>
      <c r="V249" s="18">
        <v>79680</v>
      </c>
      <c r="W249" s="18">
        <v>0</v>
      </c>
      <c r="X249" s="18">
        <v>79680</v>
      </c>
      <c r="Y249" s="18">
        <v>0</v>
      </c>
      <c r="Z249" s="18">
        <v>139140</v>
      </c>
      <c r="AA249" s="18"/>
      <c r="AB249" s="18"/>
      <c r="AC249" s="18">
        <v>218820</v>
      </c>
      <c r="AD249" s="18">
        <v>0</v>
      </c>
      <c r="AE249" s="18">
        <v>79680</v>
      </c>
      <c r="AF249" s="19">
        <v>543</v>
      </c>
      <c r="AG249" s="19">
        <v>134</v>
      </c>
      <c r="AH249" s="18">
        <v>753</v>
      </c>
      <c r="AI249" s="18">
        <v>61</v>
      </c>
      <c r="AJ249" s="18">
        <v>948</v>
      </c>
      <c r="AK249" s="18">
        <v>514764</v>
      </c>
    </row>
    <row r="250" spans="1:37" x14ac:dyDescent="0.3">
      <c r="A250">
        <v>82</v>
      </c>
      <c r="B250" t="s">
        <v>170</v>
      </c>
      <c r="C250">
        <v>534</v>
      </c>
      <c r="D250" t="s">
        <v>349</v>
      </c>
      <c r="F250" s="15">
        <v>1471</v>
      </c>
      <c r="G250" s="15">
        <v>589</v>
      </c>
      <c r="I250" s="16">
        <v>1040074</v>
      </c>
      <c r="J250" s="17">
        <v>2640547</v>
      </c>
      <c r="K250" s="17">
        <v>59930207</v>
      </c>
      <c r="L250" s="17">
        <v>557786</v>
      </c>
      <c r="M250" s="17">
        <v>3139707</v>
      </c>
      <c r="N250" s="17">
        <v>253000</v>
      </c>
      <c r="O250" s="29"/>
      <c r="P250" s="17">
        <v>0</v>
      </c>
      <c r="Q250" s="18">
        <v>139140</v>
      </c>
      <c r="R250" s="18"/>
      <c r="S250" s="18">
        <v>79680</v>
      </c>
      <c r="T250" s="18">
        <v>79680</v>
      </c>
      <c r="U250" s="18">
        <v>79680</v>
      </c>
      <c r="V250" s="18">
        <v>79680</v>
      </c>
      <c r="W250" s="18">
        <v>0</v>
      </c>
      <c r="X250" s="18">
        <v>79680</v>
      </c>
      <c r="Y250" s="18">
        <v>0</v>
      </c>
      <c r="Z250" s="18">
        <v>139140</v>
      </c>
      <c r="AA250" s="18"/>
      <c r="AB250" s="18"/>
      <c r="AC250" s="18">
        <v>218820</v>
      </c>
      <c r="AD250" s="18">
        <v>0</v>
      </c>
      <c r="AE250" s="18">
        <v>79680</v>
      </c>
      <c r="AF250" s="19">
        <v>543</v>
      </c>
      <c r="AG250" s="19">
        <v>134</v>
      </c>
      <c r="AH250" s="18">
        <v>753</v>
      </c>
      <c r="AI250" s="18">
        <v>61</v>
      </c>
      <c r="AJ250" s="18">
        <v>948</v>
      </c>
      <c r="AK250" s="18">
        <v>514764</v>
      </c>
    </row>
    <row r="251" spans="1:37" x14ac:dyDescent="0.3">
      <c r="A251">
        <v>82</v>
      </c>
      <c r="B251" t="s">
        <v>170</v>
      </c>
      <c r="C251">
        <v>676</v>
      </c>
      <c r="D251" t="s">
        <v>350</v>
      </c>
      <c r="F251" s="15">
        <v>1471</v>
      </c>
      <c r="G251" s="15">
        <v>589</v>
      </c>
      <c r="I251" s="16">
        <v>1040074</v>
      </c>
      <c r="J251" s="17">
        <v>2640547</v>
      </c>
      <c r="K251" s="17">
        <v>59930207</v>
      </c>
      <c r="L251" s="17">
        <v>557786</v>
      </c>
      <c r="M251" s="17">
        <v>3139707</v>
      </c>
      <c r="N251" s="17">
        <v>253000</v>
      </c>
      <c r="O251" s="29"/>
      <c r="P251" s="17">
        <v>0</v>
      </c>
      <c r="Q251" s="18">
        <v>139140</v>
      </c>
      <c r="R251" s="18"/>
      <c r="S251" s="18">
        <v>79680</v>
      </c>
      <c r="T251" s="18">
        <v>79680</v>
      </c>
      <c r="U251" s="18">
        <v>79680</v>
      </c>
      <c r="V251" s="18">
        <v>79680</v>
      </c>
      <c r="W251" s="18">
        <v>0</v>
      </c>
      <c r="X251" s="18">
        <v>79680</v>
      </c>
      <c r="Y251" s="18">
        <v>0</v>
      </c>
      <c r="Z251" s="18">
        <v>139140</v>
      </c>
      <c r="AA251" s="18"/>
      <c r="AB251" s="18"/>
      <c r="AC251" s="18">
        <v>218820</v>
      </c>
      <c r="AD251" s="18">
        <v>0</v>
      </c>
      <c r="AE251" s="18">
        <v>79680</v>
      </c>
      <c r="AF251" s="19">
        <v>543</v>
      </c>
      <c r="AG251" s="19">
        <v>134</v>
      </c>
      <c r="AH251" s="18">
        <v>753</v>
      </c>
      <c r="AI251" s="18">
        <v>61</v>
      </c>
      <c r="AJ251" s="18">
        <v>948</v>
      </c>
      <c r="AK251" s="18">
        <v>514764</v>
      </c>
    </row>
    <row r="252" spans="1:37" x14ac:dyDescent="0.3">
      <c r="A252">
        <v>82</v>
      </c>
      <c r="B252" t="s">
        <v>170</v>
      </c>
      <c r="C252">
        <v>680</v>
      </c>
      <c r="D252" t="s">
        <v>351</v>
      </c>
      <c r="F252" s="15">
        <v>1471</v>
      </c>
      <c r="G252" s="15">
        <v>589</v>
      </c>
      <c r="I252" s="16">
        <v>1040074</v>
      </c>
      <c r="J252" s="17">
        <v>2640547</v>
      </c>
      <c r="K252" s="17">
        <v>59930207</v>
      </c>
      <c r="L252" s="17">
        <v>557786</v>
      </c>
      <c r="M252" s="17">
        <v>3139707</v>
      </c>
      <c r="N252" s="17">
        <v>253000</v>
      </c>
      <c r="O252" s="29"/>
      <c r="P252" s="17">
        <v>0</v>
      </c>
      <c r="Q252" s="18">
        <v>139140</v>
      </c>
      <c r="R252" s="18"/>
      <c r="S252" s="18">
        <v>79680</v>
      </c>
      <c r="T252" s="18">
        <v>79680</v>
      </c>
      <c r="U252" s="18">
        <v>79680</v>
      </c>
      <c r="V252" s="18">
        <v>79680</v>
      </c>
      <c r="W252" s="18">
        <v>0</v>
      </c>
      <c r="X252" s="18">
        <v>79680</v>
      </c>
      <c r="Y252" s="18">
        <v>0</v>
      </c>
      <c r="Z252" s="18">
        <v>139140</v>
      </c>
      <c r="AA252" s="18"/>
      <c r="AB252" s="18"/>
      <c r="AC252" s="18">
        <v>218820</v>
      </c>
      <c r="AD252" s="18">
        <v>0</v>
      </c>
      <c r="AE252" s="18">
        <v>79680</v>
      </c>
      <c r="AF252" s="19">
        <v>543</v>
      </c>
      <c r="AG252" s="19">
        <v>134</v>
      </c>
      <c r="AH252" s="18">
        <v>753</v>
      </c>
      <c r="AI252" s="18">
        <v>61</v>
      </c>
      <c r="AJ252" s="18">
        <v>948</v>
      </c>
      <c r="AK252" s="18">
        <v>514764</v>
      </c>
    </row>
    <row r="253" spans="1:37" x14ac:dyDescent="0.3">
      <c r="A253">
        <v>82</v>
      </c>
      <c r="B253" t="s">
        <v>170</v>
      </c>
      <c r="C253">
        <v>681</v>
      </c>
      <c r="D253" t="s">
        <v>352</v>
      </c>
      <c r="F253" s="15">
        <v>1471</v>
      </c>
      <c r="G253" s="15">
        <v>589</v>
      </c>
      <c r="I253" s="16">
        <v>1040074</v>
      </c>
      <c r="J253" s="17">
        <v>2640547</v>
      </c>
      <c r="K253" s="17">
        <v>59930207</v>
      </c>
      <c r="L253" s="17">
        <v>557786</v>
      </c>
      <c r="M253" s="17">
        <v>3139707</v>
      </c>
      <c r="N253" s="17">
        <v>253000</v>
      </c>
      <c r="O253" s="29"/>
      <c r="P253" s="17">
        <v>0</v>
      </c>
      <c r="Q253" s="18">
        <v>139140</v>
      </c>
      <c r="R253" s="18"/>
      <c r="S253" s="18">
        <v>79680</v>
      </c>
      <c r="T253" s="18">
        <v>79680</v>
      </c>
      <c r="U253" s="18">
        <v>79680</v>
      </c>
      <c r="V253" s="18">
        <v>79680</v>
      </c>
      <c r="W253" s="18">
        <v>0</v>
      </c>
      <c r="X253" s="18">
        <v>79680</v>
      </c>
      <c r="Y253" s="18">
        <v>0</v>
      </c>
      <c r="Z253" s="18">
        <v>139140</v>
      </c>
      <c r="AA253" s="18"/>
      <c r="AB253" s="18"/>
      <c r="AC253" s="18">
        <v>218820</v>
      </c>
      <c r="AD253" s="18">
        <v>0</v>
      </c>
      <c r="AE253" s="18">
        <v>79680</v>
      </c>
      <c r="AF253" s="19">
        <v>543</v>
      </c>
      <c r="AG253" s="19">
        <v>134</v>
      </c>
      <c r="AH253" s="18">
        <v>753</v>
      </c>
      <c r="AI253" s="18">
        <v>61</v>
      </c>
      <c r="AJ253" s="18">
        <v>948</v>
      </c>
      <c r="AK253" s="18">
        <v>514764</v>
      </c>
    </row>
    <row r="254" spans="1:37" x14ac:dyDescent="0.3">
      <c r="A254">
        <v>82</v>
      </c>
      <c r="B254" t="s">
        <v>170</v>
      </c>
      <c r="C254">
        <v>682</v>
      </c>
      <c r="D254" t="s">
        <v>252</v>
      </c>
      <c r="F254" s="15">
        <v>1471</v>
      </c>
      <c r="G254" s="15">
        <v>589</v>
      </c>
      <c r="I254" s="16">
        <v>1040074</v>
      </c>
      <c r="J254" s="17">
        <v>2640547</v>
      </c>
      <c r="K254" s="17">
        <v>59930207</v>
      </c>
      <c r="L254" s="17">
        <v>557786</v>
      </c>
      <c r="M254" s="17">
        <v>3139707</v>
      </c>
      <c r="N254" s="17">
        <v>253000</v>
      </c>
      <c r="O254" s="29"/>
      <c r="P254" s="17">
        <v>0</v>
      </c>
      <c r="Q254" s="18">
        <v>139140</v>
      </c>
      <c r="R254" s="18"/>
      <c r="S254" s="18">
        <v>79680</v>
      </c>
      <c r="T254" s="18">
        <v>79680</v>
      </c>
      <c r="U254" s="18">
        <v>79680</v>
      </c>
      <c r="V254" s="18">
        <v>79680</v>
      </c>
      <c r="W254" s="18">
        <v>0</v>
      </c>
      <c r="X254" s="18">
        <v>79680</v>
      </c>
      <c r="Y254" s="18">
        <v>0</v>
      </c>
      <c r="Z254" s="18">
        <v>139140</v>
      </c>
      <c r="AA254" s="18"/>
      <c r="AB254" s="18"/>
      <c r="AC254" s="18">
        <v>218820</v>
      </c>
      <c r="AD254" s="18">
        <v>0</v>
      </c>
      <c r="AE254" s="18">
        <v>79680</v>
      </c>
      <c r="AF254" s="19">
        <v>543</v>
      </c>
      <c r="AG254" s="19">
        <v>134</v>
      </c>
      <c r="AH254" s="18">
        <v>753</v>
      </c>
      <c r="AI254" s="18">
        <v>61</v>
      </c>
      <c r="AJ254" s="18">
        <v>948</v>
      </c>
      <c r="AK254" s="18">
        <v>514764</v>
      </c>
    </row>
    <row r="255" spans="1:37" x14ac:dyDescent="0.3">
      <c r="A255">
        <v>82</v>
      </c>
      <c r="B255" t="s">
        <v>170</v>
      </c>
      <c r="C255">
        <v>537</v>
      </c>
      <c r="D255" t="s">
        <v>353</v>
      </c>
      <c r="F255" s="15">
        <v>1471</v>
      </c>
      <c r="G255" s="15">
        <v>589</v>
      </c>
      <c r="I255" s="16">
        <v>1040074</v>
      </c>
      <c r="J255" s="17">
        <v>2640547</v>
      </c>
      <c r="K255" s="17">
        <v>59930207</v>
      </c>
      <c r="L255" s="17">
        <v>557786</v>
      </c>
      <c r="M255" s="17">
        <v>3139707</v>
      </c>
      <c r="N255" s="17">
        <v>253000</v>
      </c>
      <c r="O255" s="29"/>
      <c r="P255" s="17">
        <v>0</v>
      </c>
      <c r="Q255" s="18">
        <v>139140</v>
      </c>
      <c r="R255" s="18"/>
      <c r="S255" s="18">
        <v>79680</v>
      </c>
      <c r="T255" s="18">
        <v>79680</v>
      </c>
      <c r="U255" s="18">
        <v>79680</v>
      </c>
      <c r="V255" s="18">
        <v>79680</v>
      </c>
      <c r="W255" s="18">
        <v>0</v>
      </c>
      <c r="X255" s="18">
        <v>79680</v>
      </c>
      <c r="Y255" s="18">
        <v>0</v>
      </c>
      <c r="Z255" s="18">
        <v>139140</v>
      </c>
      <c r="AA255" s="18"/>
      <c r="AB255" s="18"/>
      <c r="AC255" s="18">
        <v>218820</v>
      </c>
      <c r="AD255" s="18">
        <v>0</v>
      </c>
      <c r="AE255" s="18">
        <v>79680</v>
      </c>
      <c r="AF255" s="19">
        <v>543</v>
      </c>
      <c r="AG255" s="19">
        <v>134</v>
      </c>
      <c r="AH255" s="18">
        <v>753</v>
      </c>
      <c r="AI255" s="18">
        <v>61</v>
      </c>
      <c r="AJ255" s="18">
        <v>948</v>
      </c>
      <c r="AK255" s="18">
        <v>514764</v>
      </c>
    </row>
    <row r="256" spans="1:37" x14ac:dyDescent="0.3">
      <c r="A256">
        <v>82</v>
      </c>
      <c r="B256" t="s">
        <v>170</v>
      </c>
      <c r="C256">
        <v>533</v>
      </c>
      <c r="D256" t="s">
        <v>354</v>
      </c>
      <c r="F256" s="15">
        <v>1471</v>
      </c>
      <c r="G256" s="15">
        <v>589</v>
      </c>
      <c r="I256" s="16">
        <v>1040074</v>
      </c>
      <c r="J256" s="17">
        <v>2640547</v>
      </c>
      <c r="K256" s="17">
        <v>59930207</v>
      </c>
      <c r="L256" s="17">
        <v>557786</v>
      </c>
      <c r="M256" s="17">
        <v>3139707</v>
      </c>
      <c r="N256" s="17">
        <v>253000</v>
      </c>
      <c r="O256" s="29"/>
      <c r="P256" s="17">
        <v>0</v>
      </c>
      <c r="Q256" s="18">
        <v>139140</v>
      </c>
      <c r="R256" s="18"/>
      <c r="S256" s="18">
        <v>79680</v>
      </c>
      <c r="T256" s="18">
        <v>79680</v>
      </c>
      <c r="U256" s="18">
        <v>79680</v>
      </c>
      <c r="V256" s="18">
        <v>79680</v>
      </c>
      <c r="W256" s="18">
        <v>0</v>
      </c>
      <c r="X256" s="18">
        <v>79680</v>
      </c>
      <c r="Y256" s="18">
        <v>0</v>
      </c>
      <c r="Z256" s="18">
        <v>139140</v>
      </c>
      <c r="AA256" s="18"/>
      <c r="AB256" s="18"/>
      <c r="AC256" s="18">
        <v>218820</v>
      </c>
      <c r="AD256" s="18">
        <v>0</v>
      </c>
      <c r="AE256" s="18">
        <v>79680</v>
      </c>
      <c r="AF256" s="19">
        <v>543</v>
      </c>
      <c r="AG256" s="19">
        <v>134</v>
      </c>
      <c r="AH256" s="18">
        <v>753</v>
      </c>
      <c r="AI256" s="18">
        <v>61</v>
      </c>
      <c r="AJ256" s="18">
        <v>948</v>
      </c>
      <c r="AK256" s="18">
        <v>514764</v>
      </c>
    </row>
    <row r="257" spans="1:37" x14ac:dyDescent="0.3">
      <c r="A257">
        <v>82</v>
      </c>
      <c r="B257" t="s">
        <v>170</v>
      </c>
      <c r="C257">
        <v>532</v>
      </c>
      <c r="D257" t="s">
        <v>355</v>
      </c>
      <c r="F257" s="15">
        <v>1471</v>
      </c>
      <c r="G257" s="15">
        <v>589</v>
      </c>
      <c r="I257" s="16">
        <v>1040074</v>
      </c>
      <c r="J257" s="17">
        <v>2640547</v>
      </c>
      <c r="K257" s="17">
        <v>59930207</v>
      </c>
      <c r="L257" s="17">
        <v>557786</v>
      </c>
      <c r="M257" s="17">
        <v>3139707</v>
      </c>
      <c r="N257" s="17">
        <v>253000</v>
      </c>
      <c r="O257" s="29"/>
      <c r="P257" s="17">
        <v>0</v>
      </c>
      <c r="Q257" s="18">
        <v>139140</v>
      </c>
      <c r="R257" s="18"/>
      <c r="S257" s="18">
        <v>79680</v>
      </c>
      <c r="T257" s="18">
        <v>79680</v>
      </c>
      <c r="U257" s="18">
        <v>79680</v>
      </c>
      <c r="V257" s="18">
        <v>79680</v>
      </c>
      <c r="W257" s="18">
        <v>0</v>
      </c>
      <c r="X257" s="18">
        <v>79680</v>
      </c>
      <c r="Y257" s="18">
        <v>0</v>
      </c>
      <c r="Z257" s="18">
        <v>139140</v>
      </c>
      <c r="AA257" s="18"/>
      <c r="AB257" s="18"/>
      <c r="AC257" s="18">
        <v>218820</v>
      </c>
      <c r="AD257" s="18">
        <v>0</v>
      </c>
      <c r="AE257" s="18">
        <v>79680</v>
      </c>
      <c r="AF257" s="19">
        <v>543</v>
      </c>
      <c r="AG257" s="19">
        <v>134</v>
      </c>
      <c r="AH257" s="18">
        <v>753</v>
      </c>
      <c r="AI257" s="18">
        <v>61</v>
      </c>
      <c r="AJ257" s="18">
        <v>948</v>
      </c>
      <c r="AK257" s="18">
        <v>514764</v>
      </c>
    </row>
    <row r="258" spans="1:37" x14ac:dyDescent="0.3">
      <c r="A258">
        <v>82</v>
      </c>
      <c r="B258" t="s">
        <v>170</v>
      </c>
      <c r="C258">
        <v>531</v>
      </c>
      <c r="D258" t="s">
        <v>356</v>
      </c>
      <c r="F258" s="15">
        <v>1471</v>
      </c>
      <c r="G258" s="15">
        <v>589</v>
      </c>
      <c r="I258" s="16">
        <v>1040074</v>
      </c>
      <c r="J258" s="17">
        <v>2640547</v>
      </c>
      <c r="K258" s="17">
        <v>59930207</v>
      </c>
      <c r="L258" s="17">
        <v>557786</v>
      </c>
      <c r="M258" s="17">
        <v>3139707</v>
      </c>
      <c r="N258" s="17">
        <v>253000</v>
      </c>
      <c r="O258" s="29"/>
      <c r="P258" s="17">
        <v>0</v>
      </c>
      <c r="Q258" s="18">
        <v>139140</v>
      </c>
      <c r="R258" s="18"/>
      <c r="S258" s="18">
        <v>79680</v>
      </c>
      <c r="T258" s="18">
        <v>79680</v>
      </c>
      <c r="U258" s="18">
        <v>79680</v>
      </c>
      <c r="V258" s="18">
        <v>79680</v>
      </c>
      <c r="W258" s="18">
        <v>0</v>
      </c>
      <c r="X258" s="18">
        <v>79680</v>
      </c>
      <c r="Y258" s="18">
        <v>0</v>
      </c>
      <c r="Z258" s="18">
        <v>139140</v>
      </c>
      <c r="AA258" s="18"/>
      <c r="AB258" s="18"/>
      <c r="AC258" s="18">
        <v>218820</v>
      </c>
      <c r="AD258" s="18">
        <v>0</v>
      </c>
      <c r="AE258" s="18">
        <v>79680</v>
      </c>
      <c r="AF258" s="19">
        <v>543</v>
      </c>
      <c r="AG258" s="19">
        <v>134</v>
      </c>
      <c r="AH258" s="18">
        <v>753</v>
      </c>
      <c r="AI258" s="18">
        <v>61</v>
      </c>
      <c r="AJ258" s="18">
        <v>948</v>
      </c>
      <c r="AK258" s="18">
        <v>514764</v>
      </c>
    </row>
    <row r="259" spans="1:37" x14ac:dyDescent="0.3">
      <c r="A259">
        <v>82</v>
      </c>
      <c r="B259" t="s">
        <v>170</v>
      </c>
      <c r="C259">
        <v>683</v>
      </c>
      <c r="D259" t="s">
        <v>249</v>
      </c>
      <c r="F259" s="15">
        <v>1471</v>
      </c>
      <c r="G259" s="15">
        <v>589</v>
      </c>
      <c r="I259" s="16">
        <v>1040074</v>
      </c>
      <c r="J259" s="17">
        <v>2640547</v>
      </c>
      <c r="K259" s="17">
        <v>59930207</v>
      </c>
      <c r="L259" s="17">
        <v>557786</v>
      </c>
      <c r="M259" s="17">
        <v>3139707</v>
      </c>
      <c r="N259" s="17">
        <v>253000</v>
      </c>
      <c r="O259" s="29"/>
      <c r="P259" s="17">
        <v>0</v>
      </c>
      <c r="Q259" s="18">
        <v>139140</v>
      </c>
      <c r="R259" s="18"/>
      <c r="S259" s="18">
        <v>79680</v>
      </c>
      <c r="T259" s="18">
        <v>79680</v>
      </c>
      <c r="U259" s="18">
        <v>79680</v>
      </c>
      <c r="V259" s="18">
        <v>79680</v>
      </c>
      <c r="W259" s="18">
        <v>0</v>
      </c>
      <c r="X259" s="18">
        <v>79680</v>
      </c>
      <c r="Y259" s="18">
        <v>0</v>
      </c>
      <c r="Z259" s="18">
        <v>139140</v>
      </c>
      <c r="AA259" s="18"/>
      <c r="AB259" s="18"/>
      <c r="AC259" s="18">
        <v>218820</v>
      </c>
      <c r="AD259" s="18">
        <v>0</v>
      </c>
      <c r="AE259" s="18">
        <v>79680</v>
      </c>
      <c r="AF259" s="19">
        <v>543</v>
      </c>
      <c r="AG259" s="19">
        <v>134</v>
      </c>
      <c r="AH259" s="18">
        <v>753</v>
      </c>
      <c r="AI259" s="18">
        <v>61</v>
      </c>
      <c r="AJ259" s="18">
        <v>948</v>
      </c>
      <c r="AK259" s="18">
        <v>514764</v>
      </c>
    </row>
    <row r="260" spans="1:37" x14ac:dyDescent="0.3">
      <c r="A260">
        <v>83</v>
      </c>
      <c r="B260" t="s">
        <v>171</v>
      </c>
      <c r="C260">
        <v>684</v>
      </c>
      <c r="D260" t="s">
        <v>308</v>
      </c>
      <c r="F260" s="15">
        <v>2797</v>
      </c>
      <c r="G260" s="15">
        <v>87</v>
      </c>
      <c r="I260" s="16">
        <v>122757</v>
      </c>
      <c r="J260" s="17">
        <v>3812396</v>
      </c>
      <c r="K260" s="18">
        <v>88452105</v>
      </c>
      <c r="L260" s="18">
        <v>561925</v>
      </c>
      <c r="M260" s="18">
        <v>4755432</v>
      </c>
      <c r="N260" s="18">
        <v>512000</v>
      </c>
      <c r="O260" s="17"/>
      <c r="P260" s="17">
        <v>14880</v>
      </c>
      <c r="Q260" s="18">
        <f>Table2[[#This Row],[2023-24 BCTEA Extracurricular Carryover prior to repurposing (confimred amount)]]-(Table2[[#This Row],[2023-24 Carryover Extracurricular repurposed repurposed for to/from]]+Table2[[#This Row],[2023-24 Carryover Extracurricular repurposed repurposed for Extracurricular]])</f>
        <v>29192</v>
      </c>
      <c r="R260" s="18"/>
      <c r="S260" s="18">
        <v>44168</v>
      </c>
      <c r="T260" s="18">
        <f>Table2[[#This Row],[2025-26 BCTEA Approved]]-Table2[[#This Row],[2023-24 BCTEA To/from Carryover]]</f>
        <v>29288</v>
      </c>
      <c r="U260" s="18">
        <v>15704</v>
      </c>
      <c r="V260" s="18">
        <v>0</v>
      </c>
      <c r="W260" s="18">
        <f>Table2[[#This Row],[2024-25 CDS Payment]]-X260</f>
        <v>0</v>
      </c>
      <c r="X260" s="18">
        <f>Table2[[#This Row],[2024-25 EX Allocation]]-Table2[[#This Row],[2023-24 Carryover Extracurricular repurposed repurposed for Extracurricular]]</f>
        <v>0</v>
      </c>
      <c r="Y260" s="18">
        <f>SUM(Table2[[#This Row],[Part of 2024-25 CDS Payment that is To/From]:[Part of 2024-25 CDS Payment that is Extracurricular]])-Table2[[#This Row],[2024-25 CDS Payment]]</f>
        <v>0</v>
      </c>
      <c r="Z260" s="18">
        <v>59807</v>
      </c>
      <c r="AA260" s="18">
        <v>14911</v>
      </c>
      <c r="AB260" s="18">
        <v>15704</v>
      </c>
      <c r="AC260"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44896</v>
      </c>
      <c r="AD260" s="18">
        <v>0</v>
      </c>
      <c r="AE260" s="18">
        <f>ROUND(IF(Table2[[#This Row],[2025-26 BCTEA Approved]]-Table2[[#This Row],[2023-24 BCTEA To/from Carryover]]-Table2[[#This Row],[ex Repurposed to TO/FROM - FOR REF. DNU]]&gt;0,Table2[[#This Row],[2025-26 BCTEA Approved]]-Table2[[#This Row],[2023-24 BCTEA To/from Carryover]]-Table2[[#This Row],[ex Repurposed to TO/FROM - FOR REF. DNU]], "$0"),0)</f>
        <v>29288</v>
      </c>
      <c r="AF260" s="19">
        <v>107</v>
      </c>
      <c r="AG260" s="19">
        <v>84</v>
      </c>
      <c r="AH260" s="18">
        <v>707</v>
      </c>
      <c r="AI260" s="18">
        <v>76</v>
      </c>
      <c r="AJ260" s="18">
        <v>867</v>
      </c>
      <c r="AK260" s="18">
        <f>Table2[[#This Row],[2025-26 FN_SR]]*Table2[[#This Row],[Student Count as per 2022-23 Nominal Roll]]</f>
        <v>92769</v>
      </c>
    </row>
    <row r="261" spans="1:37" x14ac:dyDescent="0.3">
      <c r="A261">
        <v>83</v>
      </c>
      <c r="B261" t="s">
        <v>171</v>
      </c>
      <c r="C261">
        <v>689</v>
      </c>
      <c r="D261" t="s">
        <v>309</v>
      </c>
      <c r="F261" s="15">
        <v>2797</v>
      </c>
      <c r="G261" s="15">
        <v>87</v>
      </c>
      <c r="I261" s="16">
        <v>122757</v>
      </c>
      <c r="J261" s="17">
        <v>3812396</v>
      </c>
      <c r="K261" s="17">
        <v>88452105</v>
      </c>
      <c r="L261" s="17">
        <v>561925</v>
      </c>
      <c r="M261" s="17">
        <v>4755432</v>
      </c>
      <c r="N261" s="17">
        <v>512000</v>
      </c>
      <c r="O261" s="29"/>
      <c r="P261" s="17">
        <v>14880</v>
      </c>
      <c r="Q261" s="18">
        <v>29192</v>
      </c>
      <c r="R261" s="18"/>
      <c r="S261" s="18">
        <v>44168</v>
      </c>
      <c r="T261" s="18">
        <v>29288</v>
      </c>
      <c r="U261" s="18">
        <v>15704</v>
      </c>
      <c r="V261" s="18">
        <v>0</v>
      </c>
      <c r="W261" s="18">
        <v>0</v>
      </c>
      <c r="X261" s="18">
        <v>0</v>
      </c>
      <c r="Y261" s="18">
        <v>0</v>
      </c>
      <c r="Z261" s="18">
        <v>59807</v>
      </c>
      <c r="AA261" s="18">
        <v>14911</v>
      </c>
      <c r="AB261" s="18">
        <v>15704</v>
      </c>
      <c r="AC261" s="18">
        <v>44896</v>
      </c>
      <c r="AD261" s="18">
        <v>0</v>
      </c>
      <c r="AE261" s="18">
        <v>29288</v>
      </c>
      <c r="AF261" s="19">
        <v>107</v>
      </c>
      <c r="AG261" s="19">
        <v>84</v>
      </c>
      <c r="AH261" s="18">
        <v>707</v>
      </c>
      <c r="AI261" s="18">
        <v>76</v>
      </c>
      <c r="AJ261" s="18">
        <v>867</v>
      </c>
      <c r="AK261" s="18">
        <v>92769</v>
      </c>
    </row>
    <row r="262" spans="1:37" x14ac:dyDescent="0.3">
      <c r="A262">
        <v>83</v>
      </c>
      <c r="B262" t="s">
        <v>171</v>
      </c>
      <c r="C262">
        <v>690</v>
      </c>
      <c r="D262" t="s">
        <v>310</v>
      </c>
      <c r="F262" s="15">
        <v>2797</v>
      </c>
      <c r="G262" s="15">
        <v>87</v>
      </c>
      <c r="I262" s="16">
        <v>122757</v>
      </c>
      <c r="J262" s="17">
        <v>3812396</v>
      </c>
      <c r="K262" s="17">
        <v>88452105</v>
      </c>
      <c r="L262" s="17">
        <v>561925</v>
      </c>
      <c r="M262" s="17">
        <v>4755432</v>
      </c>
      <c r="N262" s="17">
        <v>512000</v>
      </c>
      <c r="O262" s="29"/>
      <c r="P262" s="17">
        <v>14880</v>
      </c>
      <c r="Q262" s="18">
        <v>29192</v>
      </c>
      <c r="R262" s="18"/>
      <c r="S262" s="18">
        <v>44168</v>
      </c>
      <c r="T262" s="18">
        <v>29288</v>
      </c>
      <c r="U262" s="18">
        <v>15704</v>
      </c>
      <c r="V262" s="18">
        <v>0</v>
      </c>
      <c r="W262" s="18">
        <v>0</v>
      </c>
      <c r="X262" s="18">
        <v>0</v>
      </c>
      <c r="Y262" s="18">
        <v>0</v>
      </c>
      <c r="Z262" s="18">
        <v>59807</v>
      </c>
      <c r="AA262" s="18">
        <v>14911</v>
      </c>
      <c r="AB262" s="18">
        <v>15704</v>
      </c>
      <c r="AC262" s="18">
        <v>44896</v>
      </c>
      <c r="AD262" s="18">
        <v>0</v>
      </c>
      <c r="AE262" s="18">
        <v>29288</v>
      </c>
      <c r="AF262" s="19">
        <v>107</v>
      </c>
      <c r="AG262" s="19">
        <v>84</v>
      </c>
      <c r="AH262" s="18">
        <v>707</v>
      </c>
      <c r="AI262" s="18">
        <v>76</v>
      </c>
      <c r="AJ262" s="18">
        <v>867</v>
      </c>
      <c r="AK262" s="18">
        <v>92769</v>
      </c>
    </row>
    <row r="263" spans="1:37" x14ac:dyDescent="0.3">
      <c r="A263">
        <v>83</v>
      </c>
      <c r="B263" t="s">
        <v>171</v>
      </c>
      <c r="C263">
        <v>616</v>
      </c>
      <c r="D263" t="s">
        <v>183</v>
      </c>
      <c r="F263" s="15">
        <v>2797</v>
      </c>
      <c r="G263" s="15">
        <v>87</v>
      </c>
      <c r="I263" s="16">
        <v>122757</v>
      </c>
      <c r="J263" s="17">
        <v>3812396</v>
      </c>
      <c r="K263" s="17">
        <v>88452105</v>
      </c>
      <c r="L263" s="17">
        <v>561925</v>
      </c>
      <c r="M263" s="17">
        <v>4755432</v>
      </c>
      <c r="N263" s="17">
        <v>512000</v>
      </c>
      <c r="O263" s="29"/>
      <c r="P263" s="17">
        <v>14880</v>
      </c>
      <c r="Q263" s="18">
        <v>29192</v>
      </c>
      <c r="R263" s="18"/>
      <c r="S263" s="18">
        <v>44168</v>
      </c>
      <c r="T263" s="18">
        <v>29288</v>
      </c>
      <c r="U263" s="18">
        <v>15704</v>
      </c>
      <c r="V263" s="18">
        <v>0</v>
      </c>
      <c r="W263" s="18">
        <v>0</v>
      </c>
      <c r="X263" s="18">
        <v>0</v>
      </c>
      <c r="Y263" s="18">
        <v>0</v>
      </c>
      <c r="Z263" s="18">
        <v>59807</v>
      </c>
      <c r="AA263" s="18">
        <v>14911</v>
      </c>
      <c r="AB263" s="18">
        <v>15704</v>
      </c>
      <c r="AC263" s="18">
        <v>44896</v>
      </c>
      <c r="AD263" s="18">
        <v>0</v>
      </c>
      <c r="AE263" s="18">
        <v>29288</v>
      </c>
      <c r="AF263" s="19">
        <v>107</v>
      </c>
      <c r="AG263" s="19">
        <v>84</v>
      </c>
      <c r="AH263" s="18">
        <v>707</v>
      </c>
      <c r="AI263" s="18">
        <v>76</v>
      </c>
      <c r="AJ263" s="18">
        <v>867</v>
      </c>
      <c r="AK263" s="18">
        <v>92769</v>
      </c>
    </row>
    <row r="264" spans="1:37" x14ac:dyDescent="0.3">
      <c r="A264">
        <v>83</v>
      </c>
      <c r="B264" t="s">
        <v>171</v>
      </c>
      <c r="C264">
        <v>600</v>
      </c>
      <c r="D264" t="s">
        <v>357</v>
      </c>
      <c r="F264" s="15">
        <v>2797</v>
      </c>
      <c r="G264" s="15">
        <v>87</v>
      </c>
      <c r="I264" s="16">
        <v>122757</v>
      </c>
      <c r="J264" s="17">
        <v>3812396</v>
      </c>
      <c r="K264" s="17">
        <v>88452105</v>
      </c>
      <c r="L264" s="17">
        <v>561925</v>
      </c>
      <c r="M264" s="17">
        <v>4755432</v>
      </c>
      <c r="N264" s="17">
        <v>512000</v>
      </c>
      <c r="O264" s="29"/>
      <c r="P264" s="17">
        <v>14880</v>
      </c>
      <c r="Q264" s="18">
        <v>29192</v>
      </c>
      <c r="R264" s="18"/>
      <c r="S264" s="18">
        <v>44168</v>
      </c>
      <c r="T264" s="18">
        <v>29288</v>
      </c>
      <c r="U264" s="18">
        <v>15704</v>
      </c>
      <c r="V264" s="18">
        <v>0</v>
      </c>
      <c r="W264" s="18">
        <v>0</v>
      </c>
      <c r="X264" s="18">
        <v>0</v>
      </c>
      <c r="Y264" s="18">
        <v>0</v>
      </c>
      <c r="Z264" s="18">
        <v>59807</v>
      </c>
      <c r="AA264" s="18">
        <v>14911</v>
      </c>
      <c r="AB264" s="18">
        <v>15704</v>
      </c>
      <c r="AC264" s="18">
        <v>44896</v>
      </c>
      <c r="AD264" s="18">
        <v>0</v>
      </c>
      <c r="AE264" s="18">
        <v>29288</v>
      </c>
      <c r="AF264" s="19">
        <v>107</v>
      </c>
      <c r="AG264" s="19">
        <v>84</v>
      </c>
      <c r="AH264" s="18">
        <v>707</v>
      </c>
      <c r="AI264" s="18">
        <v>76</v>
      </c>
      <c r="AJ264" s="18">
        <v>867</v>
      </c>
      <c r="AK264" s="18">
        <v>92769</v>
      </c>
    </row>
    <row r="265" spans="1:37" x14ac:dyDescent="0.3">
      <c r="A265">
        <v>83</v>
      </c>
      <c r="B265" t="s">
        <v>171</v>
      </c>
      <c r="C265">
        <v>722</v>
      </c>
      <c r="D265" t="s">
        <v>194</v>
      </c>
      <c r="F265" s="15">
        <v>2797</v>
      </c>
      <c r="G265" s="15">
        <v>87</v>
      </c>
      <c r="I265" s="16">
        <v>122757</v>
      </c>
      <c r="J265" s="17">
        <v>3812396</v>
      </c>
      <c r="K265" s="17">
        <v>88452105</v>
      </c>
      <c r="L265" s="17">
        <v>561925</v>
      </c>
      <c r="M265" s="17">
        <v>4755432</v>
      </c>
      <c r="N265" s="17">
        <v>512000</v>
      </c>
      <c r="O265" s="29"/>
      <c r="P265" s="17">
        <v>14880</v>
      </c>
      <c r="Q265" s="18">
        <v>29192</v>
      </c>
      <c r="R265" s="18"/>
      <c r="S265" s="18">
        <v>44168</v>
      </c>
      <c r="T265" s="18">
        <v>29288</v>
      </c>
      <c r="U265" s="18">
        <v>15704</v>
      </c>
      <c r="V265" s="18">
        <v>0</v>
      </c>
      <c r="W265" s="18">
        <v>0</v>
      </c>
      <c r="X265" s="18">
        <v>0</v>
      </c>
      <c r="Y265" s="18">
        <v>0</v>
      </c>
      <c r="Z265" s="18">
        <v>59807</v>
      </c>
      <c r="AA265" s="18">
        <v>14911</v>
      </c>
      <c r="AB265" s="18">
        <v>15704</v>
      </c>
      <c r="AC265" s="18">
        <v>44896</v>
      </c>
      <c r="AD265" s="18">
        <v>0</v>
      </c>
      <c r="AE265" s="18">
        <v>29288</v>
      </c>
      <c r="AF265" s="19">
        <v>107</v>
      </c>
      <c r="AG265" s="19">
        <v>84</v>
      </c>
      <c r="AH265" s="18">
        <v>707</v>
      </c>
      <c r="AI265" s="18">
        <v>76</v>
      </c>
      <c r="AJ265" s="18">
        <v>867</v>
      </c>
      <c r="AK265" s="18">
        <v>92769</v>
      </c>
    </row>
    <row r="266" spans="1:37" x14ac:dyDescent="0.3">
      <c r="A266">
        <v>84</v>
      </c>
      <c r="B266" t="s">
        <v>172</v>
      </c>
      <c r="C266">
        <v>1071</v>
      </c>
      <c r="D266" t="s">
        <v>358</v>
      </c>
      <c r="F266" s="15">
        <v>91</v>
      </c>
      <c r="G266" s="15">
        <v>91</v>
      </c>
      <c r="I266" s="16">
        <v>133593</v>
      </c>
      <c r="J266" s="17">
        <v>134493</v>
      </c>
      <c r="K266" s="18">
        <v>10118867</v>
      </c>
      <c r="L266" s="18">
        <v>57593</v>
      </c>
      <c r="M266" s="18">
        <v>295437</v>
      </c>
      <c r="N266" s="18">
        <v>25000</v>
      </c>
      <c r="O266" s="17"/>
      <c r="P266" s="17">
        <v>0</v>
      </c>
      <c r="Q266" s="18">
        <f>Table2[[#This Row],[2023-24 BCTEA Extracurricular Carryover prior to repurposing (confimred amount)]]-(Table2[[#This Row],[2023-24 Carryover Extracurricular repurposed repurposed for to/from]]+Table2[[#This Row],[2023-24 Carryover Extracurricular repurposed repurposed for Extracurricular]])</f>
        <v>0</v>
      </c>
      <c r="R266" s="18"/>
      <c r="S266" s="18">
        <v>12475</v>
      </c>
      <c r="T266" s="18">
        <f>Table2[[#This Row],[2025-26 BCTEA Approved]]-Table2[[#This Row],[2023-24 BCTEA To/from Carryover]]</f>
        <v>12475</v>
      </c>
      <c r="U266" s="18">
        <v>12475</v>
      </c>
      <c r="V266" s="18">
        <v>12475</v>
      </c>
      <c r="W266" s="18">
        <f>Table2[[#This Row],[2024-25 CDS Payment]]-X266</f>
        <v>0</v>
      </c>
      <c r="X266" s="18">
        <f>Table2[[#This Row],[2024-25 EX Allocation]]-Table2[[#This Row],[2023-24 Carryover Extracurricular repurposed repurposed for Extracurricular]]</f>
        <v>12475</v>
      </c>
      <c r="Y266" s="18">
        <f>SUM(Table2[[#This Row],[Part of 2024-25 CDS Payment that is To/From]:[Part of 2024-25 CDS Payment that is Extracurricular]])-Table2[[#This Row],[2024-25 CDS Payment]]</f>
        <v>0</v>
      </c>
      <c r="Z266" s="18">
        <v>0</v>
      </c>
      <c r="AA266" s="18"/>
      <c r="AB266" s="18"/>
      <c r="AC266"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12475</v>
      </c>
      <c r="AD266" s="18">
        <v>0</v>
      </c>
      <c r="AE266" s="18">
        <f>ROUND(IF(Table2[[#This Row],[2025-26 BCTEA Approved]]-Table2[[#This Row],[2023-24 BCTEA To/from Carryover]]-Table2[[#This Row],[ex Repurposed to TO/FROM - FOR REF. DNU]]&gt;0,Table2[[#This Row],[2025-26 BCTEA Approved]]-Table2[[#This Row],[2023-24 BCTEA To/from Carryover]]-Table2[[#This Row],[ex Repurposed to TO/FROM - FOR REF. DNU]], "$0"),0)</f>
        <v>12475</v>
      </c>
      <c r="AF266" s="19">
        <v>85</v>
      </c>
      <c r="AG266" s="19">
        <v>189</v>
      </c>
      <c r="AH266" s="18">
        <v>969</v>
      </c>
      <c r="AI266" s="18">
        <v>82</v>
      </c>
      <c r="AJ266" s="18">
        <v>1240</v>
      </c>
      <c r="AK266" s="18">
        <f>Table2[[#This Row],[2025-26 FN_SR]]*Table2[[#This Row],[Student Count as per 2022-23 Nominal Roll]]</f>
        <v>105400</v>
      </c>
    </row>
    <row r="267" spans="1:37" x14ac:dyDescent="0.3">
      <c r="A267">
        <v>84</v>
      </c>
      <c r="B267" t="s">
        <v>172</v>
      </c>
      <c r="C267">
        <v>630</v>
      </c>
      <c r="D267" t="s">
        <v>359</v>
      </c>
      <c r="F267" s="15">
        <v>91</v>
      </c>
      <c r="G267" s="15">
        <v>91</v>
      </c>
      <c r="I267" s="16">
        <v>133593</v>
      </c>
      <c r="J267" s="17">
        <v>134493</v>
      </c>
      <c r="K267" s="17">
        <v>10118867</v>
      </c>
      <c r="L267" s="17">
        <v>57593</v>
      </c>
      <c r="M267" s="17">
        <v>295437</v>
      </c>
      <c r="N267" s="17">
        <v>25000</v>
      </c>
      <c r="O267" s="29"/>
      <c r="P267" s="17">
        <v>0</v>
      </c>
      <c r="Q267" s="18">
        <v>0</v>
      </c>
      <c r="R267" s="18"/>
      <c r="S267" s="18">
        <v>12475</v>
      </c>
      <c r="T267" s="18">
        <v>12475</v>
      </c>
      <c r="U267" s="18">
        <v>12475</v>
      </c>
      <c r="V267" s="18">
        <v>12475</v>
      </c>
      <c r="W267" s="18">
        <v>0</v>
      </c>
      <c r="X267" s="18">
        <v>12475</v>
      </c>
      <c r="Y267" s="18">
        <v>0</v>
      </c>
      <c r="Z267" s="18">
        <v>0</v>
      </c>
      <c r="AA267" s="18"/>
      <c r="AB267" s="18"/>
      <c r="AC267" s="18">
        <v>12475</v>
      </c>
      <c r="AD267" s="18">
        <v>0</v>
      </c>
      <c r="AE267" s="18">
        <v>12475</v>
      </c>
      <c r="AF267" s="19">
        <v>85</v>
      </c>
      <c r="AG267" s="19">
        <v>189</v>
      </c>
      <c r="AH267" s="18">
        <v>969</v>
      </c>
      <c r="AI267" s="18">
        <v>82</v>
      </c>
      <c r="AJ267" s="18">
        <v>1240</v>
      </c>
      <c r="AK267" s="18">
        <v>105400</v>
      </c>
    </row>
    <row r="268" spans="1:37" x14ac:dyDescent="0.3">
      <c r="A268">
        <v>84</v>
      </c>
      <c r="B268" t="s">
        <v>172</v>
      </c>
      <c r="C268">
        <v>639</v>
      </c>
      <c r="D268" t="s">
        <v>360</v>
      </c>
      <c r="F268" s="15">
        <v>91</v>
      </c>
      <c r="G268" s="15">
        <v>91</v>
      </c>
      <c r="I268" s="16">
        <v>133593</v>
      </c>
      <c r="J268" s="17">
        <v>134493</v>
      </c>
      <c r="K268" s="17">
        <v>10118867</v>
      </c>
      <c r="L268" s="17">
        <v>57593</v>
      </c>
      <c r="M268" s="17">
        <v>295437</v>
      </c>
      <c r="N268" s="17">
        <v>25000</v>
      </c>
      <c r="O268" s="29"/>
      <c r="P268" s="17">
        <v>0</v>
      </c>
      <c r="Q268" s="18">
        <v>0</v>
      </c>
      <c r="R268" s="18"/>
      <c r="S268" s="18">
        <v>12475</v>
      </c>
      <c r="T268" s="18">
        <v>12475</v>
      </c>
      <c r="U268" s="18">
        <v>12475</v>
      </c>
      <c r="V268" s="18">
        <v>12475</v>
      </c>
      <c r="W268" s="18">
        <v>0</v>
      </c>
      <c r="X268" s="18">
        <v>12475</v>
      </c>
      <c r="Y268" s="18">
        <v>0</v>
      </c>
      <c r="Z268" s="18">
        <v>0</v>
      </c>
      <c r="AA268" s="18"/>
      <c r="AB268" s="18"/>
      <c r="AC268" s="18">
        <v>12475</v>
      </c>
      <c r="AD268" s="18">
        <v>0</v>
      </c>
      <c r="AE268" s="18">
        <v>12475</v>
      </c>
      <c r="AF268" s="19">
        <v>85</v>
      </c>
      <c r="AG268" s="19">
        <v>189</v>
      </c>
      <c r="AH268" s="18">
        <v>969</v>
      </c>
      <c r="AI268" s="18">
        <v>82</v>
      </c>
      <c r="AJ268" s="18">
        <v>1240</v>
      </c>
      <c r="AK268" s="18">
        <v>105400</v>
      </c>
    </row>
    <row r="269" spans="1:37" x14ac:dyDescent="0.3">
      <c r="A269">
        <v>84</v>
      </c>
      <c r="B269" t="s">
        <v>172</v>
      </c>
      <c r="C269">
        <v>634</v>
      </c>
      <c r="D269" t="s">
        <v>361</v>
      </c>
      <c r="F269" s="15">
        <v>91</v>
      </c>
      <c r="G269" s="15">
        <v>91</v>
      </c>
      <c r="I269" s="16">
        <v>133593</v>
      </c>
      <c r="J269" s="17">
        <v>134493</v>
      </c>
      <c r="K269" s="17">
        <v>10118867</v>
      </c>
      <c r="L269" s="17">
        <v>57593</v>
      </c>
      <c r="M269" s="17">
        <v>295437</v>
      </c>
      <c r="N269" s="17">
        <v>25000</v>
      </c>
      <c r="O269" s="29"/>
      <c r="P269" s="17">
        <v>0</v>
      </c>
      <c r="Q269" s="18">
        <v>0</v>
      </c>
      <c r="R269" s="18"/>
      <c r="S269" s="18">
        <v>12475</v>
      </c>
      <c r="T269" s="18">
        <v>12475</v>
      </c>
      <c r="U269" s="18">
        <v>12475</v>
      </c>
      <c r="V269" s="18">
        <v>12475</v>
      </c>
      <c r="W269" s="18">
        <v>0</v>
      </c>
      <c r="X269" s="18">
        <v>12475</v>
      </c>
      <c r="Y269" s="18">
        <v>0</v>
      </c>
      <c r="Z269" s="18">
        <v>0</v>
      </c>
      <c r="AA269" s="18"/>
      <c r="AB269" s="18"/>
      <c r="AC269" s="18">
        <v>12475</v>
      </c>
      <c r="AD269" s="18">
        <v>0</v>
      </c>
      <c r="AE269" s="18">
        <v>12475</v>
      </c>
      <c r="AF269" s="19">
        <v>85</v>
      </c>
      <c r="AG269" s="19">
        <v>189</v>
      </c>
      <c r="AH269" s="18">
        <v>969</v>
      </c>
      <c r="AI269" s="18">
        <v>82</v>
      </c>
      <c r="AJ269" s="18">
        <v>1240</v>
      </c>
      <c r="AK269" s="18">
        <v>105400</v>
      </c>
    </row>
    <row r="270" spans="1:37" x14ac:dyDescent="0.3">
      <c r="A270">
        <v>84</v>
      </c>
      <c r="B270" t="s">
        <v>172</v>
      </c>
      <c r="C270">
        <v>638</v>
      </c>
      <c r="D270" t="s">
        <v>362</v>
      </c>
      <c r="F270" s="15">
        <v>91</v>
      </c>
      <c r="G270" s="15">
        <v>91</v>
      </c>
      <c r="I270" s="16">
        <v>133593</v>
      </c>
      <c r="J270" s="17">
        <v>134493</v>
      </c>
      <c r="K270" s="17">
        <v>10118867</v>
      </c>
      <c r="L270" s="17">
        <v>57593</v>
      </c>
      <c r="M270" s="17">
        <v>295437</v>
      </c>
      <c r="N270" s="17">
        <v>25000</v>
      </c>
      <c r="O270" s="29"/>
      <c r="P270" s="17">
        <v>0</v>
      </c>
      <c r="Q270" s="18">
        <v>0</v>
      </c>
      <c r="R270" s="18"/>
      <c r="S270" s="18">
        <v>12475</v>
      </c>
      <c r="T270" s="18">
        <v>12475</v>
      </c>
      <c r="U270" s="18">
        <v>12475</v>
      </c>
      <c r="V270" s="18">
        <v>12475</v>
      </c>
      <c r="W270" s="18">
        <v>0</v>
      </c>
      <c r="X270" s="18">
        <v>12475</v>
      </c>
      <c r="Y270" s="18">
        <v>0</v>
      </c>
      <c r="Z270" s="18">
        <v>0</v>
      </c>
      <c r="AA270" s="18"/>
      <c r="AB270" s="18"/>
      <c r="AC270" s="18">
        <v>12475</v>
      </c>
      <c r="AD270" s="18">
        <v>0</v>
      </c>
      <c r="AE270" s="18">
        <v>12475</v>
      </c>
      <c r="AF270" s="19">
        <v>85</v>
      </c>
      <c r="AG270" s="19">
        <v>189</v>
      </c>
      <c r="AH270" s="18">
        <v>969</v>
      </c>
      <c r="AI270" s="18">
        <v>82</v>
      </c>
      <c r="AJ270" s="18">
        <v>1240</v>
      </c>
      <c r="AK270" s="18">
        <v>105400</v>
      </c>
    </row>
    <row r="271" spans="1:37" x14ac:dyDescent="0.3">
      <c r="A271">
        <v>85</v>
      </c>
      <c r="B271" t="s">
        <v>173</v>
      </c>
      <c r="C271">
        <v>636</v>
      </c>
      <c r="D271" t="s">
        <v>363</v>
      </c>
      <c r="F271" s="15">
        <v>810</v>
      </c>
      <c r="G271" s="15">
        <v>221</v>
      </c>
      <c r="I271" s="16">
        <v>181983</v>
      </c>
      <c r="J271" s="17">
        <v>653648</v>
      </c>
      <c r="K271" s="18">
        <v>21340267</v>
      </c>
      <c r="L271" s="18">
        <v>118179</v>
      </c>
      <c r="M271" s="18">
        <v>783251</v>
      </c>
      <c r="N271" s="18">
        <v>100000</v>
      </c>
      <c r="O271" s="17"/>
      <c r="P271" s="17">
        <v>0</v>
      </c>
      <c r="Q271" s="18">
        <f>Table2[[#This Row],[2023-24 BCTEA Extracurricular Carryover prior to repurposing (confimred amount)]]-(Table2[[#This Row],[2023-24 Carryover Extracurricular repurposed repurposed for to/from]]+Table2[[#This Row],[2023-24 Carryover Extracurricular repurposed repurposed for Extracurricular]])</f>
        <v>0</v>
      </c>
      <c r="R271" s="18"/>
      <c r="S271" s="18">
        <v>71176</v>
      </c>
      <c r="T271" s="18">
        <f>Table2[[#This Row],[2025-26 BCTEA Approved]]-Table2[[#This Row],[2023-24 BCTEA To/from Carryover]]</f>
        <v>71176</v>
      </c>
      <c r="U271" s="18">
        <v>28616</v>
      </c>
      <c r="V271" s="18">
        <v>71176</v>
      </c>
      <c r="W271" s="18">
        <f>Table2[[#This Row],[2024-25 CDS Payment]]-X271</f>
        <v>42560</v>
      </c>
      <c r="X271" s="18">
        <f>Table2[[#This Row],[2024-25 EX Allocation]]-Table2[[#This Row],[2023-24 Carryover Extracurricular repurposed repurposed for Extracurricular]]</f>
        <v>28616</v>
      </c>
      <c r="Y271" s="18">
        <f>SUM(Table2[[#This Row],[Part of 2024-25 CDS Payment that is To/From]:[Part of 2024-25 CDS Payment that is Extracurricular]])-Table2[[#This Row],[2024-25 CDS Payment]]</f>
        <v>0</v>
      </c>
      <c r="Z271" s="18">
        <v>0</v>
      </c>
      <c r="AA271" s="18"/>
      <c r="AB271" s="18"/>
      <c r="AC271"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28616</v>
      </c>
      <c r="AD271" s="18">
        <v>0</v>
      </c>
      <c r="AE271" s="18">
        <f>ROUND(IF(Table2[[#This Row],[2025-26 BCTEA Approved]]-Table2[[#This Row],[2023-24 BCTEA To/from Carryover]]-Table2[[#This Row],[ex Repurposed to TO/FROM - FOR REF. DNU]]&gt;0,Table2[[#This Row],[2025-26 BCTEA Approved]]-Table2[[#This Row],[2023-24 BCTEA To/from Carryover]]-Table2[[#This Row],[ex Repurposed to TO/FROM - FOR REF. DNU]], "$0"),0)</f>
        <v>71176</v>
      </c>
      <c r="AF271" s="19">
        <v>195</v>
      </c>
      <c r="AG271" s="19">
        <v>99</v>
      </c>
      <c r="AH271" s="18">
        <v>654</v>
      </c>
      <c r="AI271" s="18">
        <v>83</v>
      </c>
      <c r="AJ271" s="18">
        <v>836</v>
      </c>
      <c r="AK271" s="18">
        <f>Table2[[#This Row],[2025-26 FN_SR]]*Table2[[#This Row],[Student Count as per 2022-23 Nominal Roll]]</f>
        <v>163020</v>
      </c>
    </row>
    <row r="272" spans="1:37" x14ac:dyDescent="0.3">
      <c r="A272">
        <v>85</v>
      </c>
      <c r="B272" t="s">
        <v>173</v>
      </c>
      <c r="C272">
        <v>724</v>
      </c>
      <c r="D272" t="s">
        <v>364</v>
      </c>
      <c r="F272" s="15">
        <v>810</v>
      </c>
      <c r="G272" s="15">
        <v>221</v>
      </c>
      <c r="I272" s="16">
        <v>181983</v>
      </c>
      <c r="J272" s="17">
        <v>653648</v>
      </c>
      <c r="K272" s="17">
        <v>21340267</v>
      </c>
      <c r="L272" s="17">
        <v>118179</v>
      </c>
      <c r="M272" s="17">
        <v>783251</v>
      </c>
      <c r="N272" s="17">
        <v>100000</v>
      </c>
      <c r="O272" s="29"/>
      <c r="P272" s="17">
        <v>0</v>
      </c>
      <c r="Q272" s="18">
        <v>0</v>
      </c>
      <c r="R272" s="18"/>
      <c r="S272" s="18">
        <v>71176</v>
      </c>
      <c r="T272" s="18">
        <v>71176</v>
      </c>
      <c r="U272" s="18">
        <v>28616</v>
      </c>
      <c r="V272" s="18">
        <v>71176</v>
      </c>
      <c r="W272" s="18">
        <v>42560</v>
      </c>
      <c r="X272" s="18">
        <v>28616</v>
      </c>
      <c r="Y272" s="18">
        <v>0</v>
      </c>
      <c r="Z272" s="18">
        <v>0</v>
      </c>
      <c r="AA272" s="18"/>
      <c r="AB272" s="18"/>
      <c r="AC272" s="18">
        <v>28616</v>
      </c>
      <c r="AD272" s="18">
        <v>0</v>
      </c>
      <c r="AE272" s="18">
        <v>71176</v>
      </c>
      <c r="AF272" s="19">
        <v>195</v>
      </c>
      <c r="AG272" s="19">
        <v>99</v>
      </c>
      <c r="AH272" s="18">
        <v>654</v>
      </c>
      <c r="AI272" s="18">
        <v>83</v>
      </c>
      <c r="AJ272" s="18">
        <v>836</v>
      </c>
      <c r="AK272" s="18">
        <v>163020</v>
      </c>
    </row>
    <row r="273" spans="1:37" x14ac:dyDescent="0.3">
      <c r="A273">
        <v>85</v>
      </c>
      <c r="B273" t="s">
        <v>173</v>
      </c>
      <c r="C273">
        <v>626</v>
      </c>
      <c r="D273" t="s">
        <v>365</v>
      </c>
      <c r="F273" s="15">
        <v>810</v>
      </c>
      <c r="G273" s="15">
        <v>221</v>
      </c>
      <c r="I273" s="16">
        <v>181983</v>
      </c>
      <c r="J273" s="17">
        <v>653648</v>
      </c>
      <c r="K273" s="17">
        <v>21340267</v>
      </c>
      <c r="L273" s="17">
        <v>118179</v>
      </c>
      <c r="M273" s="17">
        <v>783251</v>
      </c>
      <c r="N273" s="17">
        <v>100000</v>
      </c>
      <c r="O273" s="29"/>
      <c r="P273" s="17">
        <v>0</v>
      </c>
      <c r="Q273" s="18">
        <v>0</v>
      </c>
      <c r="R273" s="18"/>
      <c r="S273" s="18">
        <v>71176</v>
      </c>
      <c r="T273" s="18">
        <v>71176</v>
      </c>
      <c r="U273" s="18">
        <v>28616</v>
      </c>
      <c r="V273" s="18">
        <v>71176</v>
      </c>
      <c r="W273" s="18">
        <v>42560</v>
      </c>
      <c r="X273" s="18">
        <v>28616</v>
      </c>
      <c r="Y273" s="18">
        <v>0</v>
      </c>
      <c r="Z273" s="18">
        <v>0</v>
      </c>
      <c r="AA273" s="18"/>
      <c r="AB273" s="18"/>
      <c r="AC273" s="18">
        <v>28616</v>
      </c>
      <c r="AD273" s="18">
        <v>0</v>
      </c>
      <c r="AE273" s="18">
        <v>71176</v>
      </c>
      <c r="AF273" s="19">
        <v>195</v>
      </c>
      <c r="AG273" s="19">
        <v>99</v>
      </c>
      <c r="AH273" s="18">
        <v>654</v>
      </c>
      <c r="AI273" s="18">
        <v>83</v>
      </c>
      <c r="AJ273" s="18">
        <v>836</v>
      </c>
      <c r="AK273" s="18">
        <v>163020</v>
      </c>
    </row>
    <row r="274" spans="1:37" x14ac:dyDescent="0.3">
      <c r="A274">
        <v>85</v>
      </c>
      <c r="B274" t="s">
        <v>173</v>
      </c>
      <c r="C274">
        <v>631</v>
      </c>
      <c r="D274" t="s">
        <v>366</v>
      </c>
      <c r="F274" s="15">
        <v>810</v>
      </c>
      <c r="G274" s="15">
        <v>221</v>
      </c>
      <c r="I274" s="16">
        <v>181983</v>
      </c>
      <c r="J274" s="17">
        <v>653648</v>
      </c>
      <c r="K274" s="17">
        <v>21340267</v>
      </c>
      <c r="L274" s="17">
        <v>118179</v>
      </c>
      <c r="M274" s="17">
        <v>783251</v>
      </c>
      <c r="N274" s="17">
        <v>100000</v>
      </c>
      <c r="O274" s="29"/>
      <c r="P274" s="17">
        <v>0</v>
      </c>
      <c r="Q274" s="18">
        <v>0</v>
      </c>
      <c r="R274" s="18"/>
      <c r="S274" s="18">
        <v>71176</v>
      </c>
      <c r="T274" s="18">
        <v>71176</v>
      </c>
      <c r="U274" s="18">
        <v>28616</v>
      </c>
      <c r="V274" s="18">
        <v>71176</v>
      </c>
      <c r="W274" s="18">
        <v>42560</v>
      </c>
      <c r="X274" s="18">
        <v>28616</v>
      </c>
      <c r="Y274" s="18">
        <v>0</v>
      </c>
      <c r="Z274" s="18">
        <v>0</v>
      </c>
      <c r="AA274" s="18"/>
      <c r="AB274" s="18"/>
      <c r="AC274" s="18">
        <v>28616</v>
      </c>
      <c r="AD274" s="18">
        <v>0</v>
      </c>
      <c r="AE274" s="18">
        <v>71176</v>
      </c>
      <c r="AF274" s="19">
        <v>195</v>
      </c>
      <c r="AG274" s="19">
        <v>99</v>
      </c>
      <c r="AH274" s="18">
        <v>654</v>
      </c>
      <c r="AI274" s="18">
        <v>83</v>
      </c>
      <c r="AJ274" s="18">
        <v>836</v>
      </c>
      <c r="AK274" s="18">
        <v>163020</v>
      </c>
    </row>
    <row r="275" spans="1:37" x14ac:dyDescent="0.3">
      <c r="A275">
        <v>85</v>
      </c>
      <c r="B275" t="s">
        <v>173</v>
      </c>
      <c r="C275">
        <v>633</v>
      </c>
      <c r="D275" t="s">
        <v>367</v>
      </c>
      <c r="F275" s="15">
        <v>810</v>
      </c>
      <c r="G275" s="15">
        <v>221</v>
      </c>
      <c r="I275" s="16">
        <v>181983</v>
      </c>
      <c r="J275" s="17">
        <v>653648</v>
      </c>
      <c r="K275" s="17">
        <v>21340267</v>
      </c>
      <c r="L275" s="17">
        <v>118179</v>
      </c>
      <c r="M275" s="17">
        <v>783251</v>
      </c>
      <c r="N275" s="17">
        <v>100000</v>
      </c>
      <c r="O275" s="29"/>
      <c r="P275" s="17">
        <v>0</v>
      </c>
      <c r="Q275" s="18">
        <v>0</v>
      </c>
      <c r="R275" s="18"/>
      <c r="S275" s="18">
        <v>71176</v>
      </c>
      <c r="T275" s="18">
        <v>71176</v>
      </c>
      <c r="U275" s="18">
        <v>28616</v>
      </c>
      <c r="V275" s="18">
        <v>71176</v>
      </c>
      <c r="W275" s="18">
        <v>42560</v>
      </c>
      <c r="X275" s="18">
        <v>28616</v>
      </c>
      <c r="Y275" s="18">
        <v>0</v>
      </c>
      <c r="Z275" s="18">
        <v>0</v>
      </c>
      <c r="AA275" s="18"/>
      <c r="AB275" s="18"/>
      <c r="AC275" s="18">
        <v>28616</v>
      </c>
      <c r="AD275" s="18">
        <v>0</v>
      </c>
      <c r="AE275" s="18">
        <v>71176</v>
      </c>
      <c r="AF275" s="19">
        <v>195</v>
      </c>
      <c r="AG275" s="19">
        <v>99</v>
      </c>
      <c r="AH275" s="18">
        <v>654</v>
      </c>
      <c r="AI275" s="18">
        <v>83</v>
      </c>
      <c r="AJ275" s="18">
        <v>836</v>
      </c>
      <c r="AK275" s="18">
        <v>163020</v>
      </c>
    </row>
    <row r="276" spans="1:37" x14ac:dyDescent="0.3">
      <c r="A276">
        <v>85</v>
      </c>
      <c r="B276" t="s">
        <v>173</v>
      </c>
      <c r="C276">
        <v>1007</v>
      </c>
      <c r="D276" t="s">
        <v>368</v>
      </c>
      <c r="F276" s="15">
        <v>810</v>
      </c>
      <c r="G276" s="15">
        <v>221</v>
      </c>
      <c r="I276" s="16">
        <v>181983</v>
      </c>
      <c r="J276" s="17">
        <v>653648</v>
      </c>
      <c r="K276" s="17">
        <v>21340267</v>
      </c>
      <c r="L276" s="17">
        <v>118179</v>
      </c>
      <c r="M276" s="17">
        <v>783251</v>
      </c>
      <c r="N276" s="17">
        <v>100000</v>
      </c>
      <c r="O276" s="29"/>
      <c r="P276" s="17">
        <v>0</v>
      </c>
      <c r="Q276" s="18">
        <v>0</v>
      </c>
      <c r="R276" s="18"/>
      <c r="S276" s="18">
        <v>71176</v>
      </c>
      <c r="T276" s="18">
        <v>71176</v>
      </c>
      <c r="U276" s="18">
        <v>28616</v>
      </c>
      <c r="V276" s="18">
        <v>71176</v>
      </c>
      <c r="W276" s="18">
        <v>42560</v>
      </c>
      <c r="X276" s="18">
        <v>28616</v>
      </c>
      <c r="Y276" s="18">
        <v>0</v>
      </c>
      <c r="Z276" s="18">
        <v>0</v>
      </c>
      <c r="AA276" s="18"/>
      <c r="AB276" s="18"/>
      <c r="AC276" s="18">
        <v>28616</v>
      </c>
      <c r="AD276" s="18">
        <v>0</v>
      </c>
      <c r="AE276" s="18">
        <v>71176</v>
      </c>
      <c r="AF276" s="19">
        <v>195</v>
      </c>
      <c r="AG276" s="19">
        <v>99</v>
      </c>
      <c r="AH276" s="18">
        <v>654</v>
      </c>
      <c r="AI276" s="18">
        <v>83</v>
      </c>
      <c r="AJ276" s="18">
        <v>836</v>
      </c>
      <c r="AK276" s="18">
        <v>163020</v>
      </c>
    </row>
    <row r="277" spans="1:37" x14ac:dyDescent="0.3">
      <c r="A277">
        <v>85</v>
      </c>
      <c r="B277" t="s">
        <v>173</v>
      </c>
      <c r="C277">
        <v>541</v>
      </c>
      <c r="D277" t="s">
        <v>241</v>
      </c>
      <c r="F277" s="15">
        <v>810</v>
      </c>
      <c r="G277" s="15">
        <v>221</v>
      </c>
      <c r="I277" s="16">
        <v>181983</v>
      </c>
      <c r="J277" s="17">
        <v>653648</v>
      </c>
      <c r="K277" s="17">
        <v>21340267</v>
      </c>
      <c r="L277" s="17">
        <v>118179</v>
      </c>
      <c r="M277" s="17">
        <v>783251</v>
      </c>
      <c r="N277" s="17">
        <v>100000</v>
      </c>
      <c r="O277" s="29"/>
      <c r="P277" s="17">
        <v>0</v>
      </c>
      <c r="Q277" s="18">
        <v>0</v>
      </c>
      <c r="R277" s="18"/>
      <c r="S277" s="18">
        <v>71176</v>
      </c>
      <c r="T277" s="18">
        <v>71176</v>
      </c>
      <c r="U277" s="18">
        <v>28616</v>
      </c>
      <c r="V277" s="18">
        <v>71176</v>
      </c>
      <c r="W277" s="18">
        <v>42560</v>
      </c>
      <c r="X277" s="18">
        <v>28616</v>
      </c>
      <c r="Y277" s="18">
        <v>0</v>
      </c>
      <c r="Z277" s="18">
        <v>0</v>
      </c>
      <c r="AA277" s="18"/>
      <c r="AB277" s="18"/>
      <c r="AC277" s="18">
        <v>28616</v>
      </c>
      <c r="AD277" s="18">
        <v>0</v>
      </c>
      <c r="AE277" s="18">
        <v>71176</v>
      </c>
      <c r="AF277" s="19">
        <v>195</v>
      </c>
      <c r="AG277" s="19">
        <v>99</v>
      </c>
      <c r="AH277" s="18">
        <v>654</v>
      </c>
      <c r="AI277" s="18">
        <v>83</v>
      </c>
      <c r="AJ277" s="18">
        <v>836</v>
      </c>
      <c r="AK277" s="18">
        <v>163020</v>
      </c>
    </row>
    <row r="278" spans="1:37" x14ac:dyDescent="0.3">
      <c r="A278">
        <v>87</v>
      </c>
      <c r="B278" t="s">
        <v>174</v>
      </c>
      <c r="C278">
        <v>683</v>
      </c>
      <c r="D278" t="s">
        <v>249</v>
      </c>
      <c r="F278" s="15">
        <v>122</v>
      </c>
      <c r="G278" s="15">
        <v>95</v>
      </c>
      <c r="I278" s="16">
        <v>546979</v>
      </c>
      <c r="J278" s="17">
        <v>706316</v>
      </c>
      <c r="K278" s="18">
        <v>6627632</v>
      </c>
      <c r="L278" s="18">
        <v>51181</v>
      </c>
      <c r="M278" s="18">
        <v>282070</v>
      </c>
      <c r="N278" s="18">
        <v>14000</v>
      </c>
      <c r="O278" s="17"/>
      <c r="P278" s="17">
        <v>0</v>
      </c>
      <c r="Q278" s="18">
        <f>Table2[[#This Row],[2023-24 BCTEA Extracurricular Carryover prior to repurposing (confimred amount)]]-(Table2[[#This Row],[2023-24 Carryover Extracurricular repurposed repurposed for to/from]]+Table2[[#This Row],[2023-24 Carryover Extracurricular repurposed repurposed for Extracurricular]])</f>
        <v>0</v>
      </c>
      <c r="R278" s="18"/>
      <c r="S278" s="18">
        <v>10421</v>
      </c>
      <c r="T278" s="18">
        <f>Table2[[#This Row],[2025-26 BCTEA Approved]]-Table2[[#This Row],[2023-24 BCTEA To/from Carryover]]</f>
        <v>10421</v>
      </c>
      <c r="U278" s="18">
        <v>10421</v>
      </c>
      <c r="V278" s="18">
        <v>10421</v>
      </c>
      <c r="W278" s="18">
        <f>Table2[[#This Row],[2024-25 CDS Payment]]-X278</f>
        <v>0</v>
      </c>
      <c r="X278" s="18">
        <f>Table2[[#This Row],[2024-25 EX Allocation]]-Table2[[#This Row],[2023-24 Carryover Extracurricular repurposed repurposed for Extracurricular]]</f>
        <v>10421</v>
      </c>
      <c r="Y278" s="18">
        <f>SUM(Table2[[#This Row],[Part of 2024-25 CDS Payment that is To/From]:[Part of 2024-25 CDS Payment that is Extracurricular]])-Table2[[#This Row],[2024-25 CDS Payment]]</f>
        <v>0</v>
      </c>
      <c r="Z278" s="18">
        <v>0</v>
      </c>
      <c r="AA278" s="18"/>
      <c r="AB278" s="18"/>
      <c r="AC278"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10421</v>
      </c>
      <c r="AD278" s="18">
        <v>0</v>
      </c>
      <c r="AE278" s="18">
        <f>ROUND(IF(Table2[[#This Row],[2025-26 BCTEA Approved]]-Table2[[#This Row],[2023-24 BCTEA To/from Carryover]]-Table2[[#This Row],[ex Repurposed to TO/FROM - FOR REF. DNU]]&gt;0,Table2[[#This Row],[2025-26 BCTEA Approved]]-Table2[[#This Row],[2023-24 BCTEA To/from Carryover]]-Table2[[#This Row],[ex Repurposed to TO/FROM - FOR REF. DNU]], "$0"),0)</f>
        <v>10421</v>
      </c>
      <c r="AF278" s="19">
        <v>71</v>
      </c>
      <c r="AG278" s="19">
        <v>290</v>
      </c>
      <c r="AH278" s="18">
        <v>1597</v>
      </c>
      <c r="AI278" s="18">
        <v>79</v>
      </c>
      <c r="AJ278" s="18">
        <v>1966</v>
      </c>
      <c r="AK278" s="18">
        <f>Table2[[#This Row],[2025-26 FN_SR]]*Table2[[#This Row],[Student Count as per 2022-23 Nominal Roll]]</f>
        <v>139586</v>
      </c>
    </row>
    <row r="279" spans="1:37" x14ac:dyDescent="0.3">
      <c r="A279">
        <v>87</v>
      </c>
      <c r="B279" t="s">
        <v>174</v>
      </c>
      <c r="C279">
        <v>682</v>
      </c>
      <c r="D279" t="s">
        <v>252</v>
      </c>
      <c r="F279" s="15">
        <v>122</v>
      </c>
      <c r="G279" s="15">
        <v>95</v>
      </c>
      <c r="I279" s="16">
        <v>546979</v>
      </c>
      <c r="J279" s="17">
        <v>706316</v>
      </c>
      <c r="K279" s="17">
        <v>6627632</v>
      </c>
      <c r="L279" s="17">
        <v>51181</v>
      </c>
      <c r="M279" s="17">
        <v>282070</v>
      </c>
      <c r="N279" s="17">
        <v>14000</v>
      </c>
      <c r="O279" s="29"/>
      <c r="P279" s="17">
        <v>0</v>
      </c>
      <c r="Q279" s="18">
        <v>0</v>
      </c>
      <c r="R279" s="18"/>
      <c r="S279" s="18">
        <v>10421</v>
      </c>
      <c r="T279" s="18">
        <v>10421</v>
      </c>
      <c r="U279" s="18">
        <v>10421</v>
      </c>
      <c r="V279" s="18">
        <v>10421</v>
      </c>
      <c r="W279" s="18">
        <v>0</v>
      </c>
      <c r="X279" s="18">
        <v>10421</v>
      </c>
      <c r="Y279" s="18">
        <v>0</v>
      </c>
      <c r="Z279" s="18">
        <v>0</v>
      </c>
      <c r="AA279" s="18"/>
      <c r="AB279" s="18"/>
      <c r="AC279" s="18">
        <v>10421</v>
      </c>
      <c r="AD279" s="18">
        <v>0</v>
      </c>
      <c r="AE279" s="18">
        <v>10421</v>
      </c>
      <c r="AF279" s="19">
        <v>71</v>
      </c>
      <c r="AG279" s="19">
        <v>290</v>
      </c>
      <c r="AH279" s="18">
        <v>1597</v>
      </c>
      <c r="AI279" s="18">
        <v>79</v>
      </c>
      <c r="AJ279" s="18">
        <v>1966</v>
      </c>
      <c r="AK279" s="18">
        <v>139586</v>
      </c>
    </row>
    <row r="280" spans="1:37" x14ac:dyDescent="0.3">
      <c r="A280">
        <v>87</v>
      </c>
      <c r="B280" t="s">
        <v>174</v>
      </c>
      <c r="C280">
        <v>501</v>
      </c>
      <c r="D280" t="s">
        <v>369</v>
      </c>
      <c r="F280" s="15">
        <v>122</v>
      </c>
      <c r="G280" s="15">
        <v>95</v>
      </c>
      <c r="I280" s="16">
        <v>546979</v>
      </c>
      <c r="J280" s="17">
        <v>706316</v>
      </c>
      <c r="K280" s="17">
        <v>6627632</v>
      </c>
      <c r="L280" s="17">
        <v>51181</v>
      </c>
      <c r="M280" s="17">
        <v>282070</v>
      </c>
      <c r="N280" s="17">
        <v>14000</v>
      </c>
      <c r="O280" s="29"/>
      <c r="P280" s="17">
        <v>0</v>
      </c>
      <c r="Q280" s="18">
        <v>0</v>
      </c>
      <c r="R280" s="18"/>
      <c r="S280" s="18">
        <v>10421</v>
      </c>
      <c r="T280" s="18">
        <v>10421</v>
      </c>
      <c r="U280" s="18">
        <v>10421</v>
      </c>
      <c r="V280" s="18">
        <v>10421</v>
      </c>
      <c r="W280" s="18">
        <v>0</v>
      </c>
      <c r="X280" s="18">
        <v>10421</v>
      </c>
      <c r="Y280" s="18">
        <v>0</v>
      </c>
      <c r="Z280" s="18">
        <v>0</v>
      </c>
      <c r="AA280" s="18"/>
      <c r="AB280" s="18"/>
      <c r="AC280" s="18">
        <v>10421</v>
      </c>
      <c r="AD280" s="18">
        <v>0</v>
      </c>
      <c r="AE280" s="18">
        <v>10421</v>
      </c>
      <c r="AF280" s="19">
        <v>71</v>
      </c>
      <c r="AG280" s="19">
        <v>290</v>
      </c>
      <c r="AH280" s="18">
        <v>1597</v>
      </c>
      <c r="AI280" s="18">
        <v>79</v>
      </c>
      <c r="AJ280" s="18">
        <v>1966</v>
      </c>
      <c r="AK280" s="18">
        <v>139586</v>
      </c>
    </row>
    <row r="281" spans="1:37" x14ac:dyDescent="0.3">
      <c r="A281">
        <v>91</v>
      </c>
      <c r="B281" t="s">
        <v>175</v>
      </c>
      <c r="C281">
        <v>730</v>
      </c>
      <c r="D281" t="s">
        <v>370</v>
      </c>
      <c r="F281" s="15">
        <v>1621</v>
      </c>
      <c r="G281" s="15">
        <v>286</v>
      </c>
      <c r="I281" s="16">
        <v>614369</v>
      </c>
      <c r="J281" s="17">
        <v>2882595</v>
      </c>
      <c r="K281" s="18">
        <v>60785586</v>
      </c>
      <c r="L281" s="18">
        <v>503247</v>
      </c>
      <c r="M281" s="18">
        <v>3654679</v>
      </c>
      <c r="N281" s="18">
        <v>507000</v>
      </c>
      <c r="O281" s="17"/>
      <c r="P281" s="17">
        <v>82030</v>
      </c>
      <c r="Q281" s="18">
        <f>Table2[[#This Row],[2023-24 BCTEA Extracurricular Carryover prior to repurposing (confimred amount)]]-(Table2[[#This Row],[2023-24 Carryover Extracurricular repurposed repurposed for to/from]]+Table2[[#This Row],[2023-24 Carryover Extracurricular repurposed repurposed for Extracurricular]])</f>
        <v>0</v>
      </c>
      <c r="R281" s="18"/>
      <c r="S281" s="18">
        <v>175283</v>
      </c>
      <c r="T281" s="18">
        <f>Table2[[#This Row],[2025-26 BCTEA Approved]]-Table2[[#This Row],[2023-24 BCTEA To/from Carryover]]</f>
        <v>93253</v>
      </c>
      <c r="U281" s="18">
        <v>61925</v>
      </c>
      <c r="V281" s="18">
        <v>74207</v>
      </c>
      <c r="W281" s="18">
        <f>Table2[[#This Row],[2024-25 CDS Payment]]-X281</f>
        <v>12282</v>
      </c>
      <c r="X281" s="18">
        <f>Table2[[#This Row],[2024-25 EX Allocation]]-Table2[[#This Row],[2023-24 Carryover Extracurricular repurposed repurposed for Extracurricular]]</f>
        <v>61925</v>
      </c>
      <c r="Y281" s="18">
        <f>SUM(Table2[[#This Row],[Part of 2024-25 CDS Payment that is To/From]:[Part of 2024-25 CDS Payment that is Extracurricular]])-Table2[[#This Row],[2024-25 CDS Payment]]</f>
        <v>0</v>
      </c>
      <c r="Z281" s="18">
        <v>0</v>
      </c>
      <c r="AA281" s="18"/>
      <c r="AB281" s="18"/>
      <c r="AC281"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61925</v>
      </c>
      <c r="AD281" s="18">
        <v>0</v>
      </c>
      <c r="AE281" s="18">
        <f>ROUND(IF(Table2[[#This Row],[2025-26 BCTEA Approved]]-Table2[[#This Row],[2023-24 BCTEA To/from Carryover]]-Table2[[#This Row],[ex Repurposed to TO/FROM - FOR REF. DNU]]&gt;0,Table2[[#This Row],[2025-26 BCTEA Approved]]-Table2[[#This Row],[2023-24 BCTEA To/from Carryover]]-Table2[[#This Row],[ex Repurposed to TO/FROM - FOR REF. DNU]], "$0"),0)</f>
        <v>93253</v>
      </c>
      <c r="AF281" s="19">
        <v>422</v>
      </c>
      <c r="AG281" s="19">
        <v>147</v>
      </c>
      <c r="AH281" s="18">
        <v>1071</v>
      </c>
      <c r="AI281" s="18">
        <v>149</v>
      </c>
      <c r="AJ281" s="18">
        <v>1367</v>
      </c>
      <c r="AK281" s="18">
        <f>Table2[[#This Row],[2025-26 FN_SR]]*Table2[[#This Row],[Student Count as per 2022-23 Nominal Roll]]</f>
        <v>576874</v>
      </c>
    </row>
    <row r="282" spans="1:37" x14ac:dyDescent="0.3">
      <c r="A282">
        <v>91</v>
      </c>
      <c r="B282" t="s">
        <v>175</v>
      </c>
      <c r="C282">
        <v>619</v>
      </c>
      <c r="D282" t="s">
        <v>371</v>
      </c>
      <c r="F282" s="15">
        <v>1621</v>
      </c>
      <c r="G282" s="15">
        <v>286</v>
      </c>
      <c r="I282" s="16">
        <v>614369</v>
      </c>
      <c r="J282" s="17">
        <v>2882595</v>
      </c>
      <c r="K282" s="17">
        <v>60785586</v>
      </c>
      <c r="L282" s="17">
        <v>503247</v>
      </c>
      <c r="M282" s="17">
        <v>3654679</v>
      </c>
      <c r="N282" s="17">
        <v>507000</v>
      </c>
      <c r="O282" s="29"/>
      <c r="P282" s="17">
        <v>82030</v>
      </c>
      <c r="Q282" s="18">
        <v>0</v>
      </c>
      <c r="R282" s="18"/>
      <c r="S282" s="18">
        <v>175283</v>
      </c>
      <c r="T282" s="18">
        <v>93253</v>
      </c>
      <c r="U282" s="18">
        <v>61925</v>
      </c>
      <c r="V282" s="18">
        <v>74207</v>
      </c>
      <c r="W282" s="18">
        <v>12282</v>
      </c>
      <c r="X282" s="18">
        <v>61925</v>
      </c>
      <c r="Y282" s="18">
        <v>0</v>
      </c>
      <c r="Z282" s="18">
        <v>0</v>
      </c>
      <c r="AA282" s="18"/>
      <c r="AB282" s="18"/>
      <c r="AC282" s="18">
        <v>61925</v>
      </c>
      <c r="AD282" s="18">
        <v>0</v>
      </c>
      <c r="AE282" s="18">
        <v>93253</v>
      </c>
      <c r="AF282" s="19">
        <v>422</v>
      </c>
      <c r="AG282" s="19">
        <v>147</v>
      </c>
      <c r="AH282" s="18">
        <v>1071</v>
      </c>
      <c r="AI282" s="18">
        <v>149</v>
      </c>
      <c r="AJ282" s="18">
        <v>1367</v>
      </c>
      <c r="AK282" s="18">
        <v>576874</v>
      </c>
    </row>
    <row r="283" spans="1:37" x14ac:dyDescent="0.3">
      <c r="A283">
        <v>91</v>
      </c>
      <c r="B283" t="s">
        <v>175</v>
      </c>
      <c r="C283">
        <v>620</v>
      </c>
      <c r="D283" t="s">
        <v>372</v>
      </c>
      <c r="F283" s="15">
        <v>1621</v>
      </c>
      <c r="G283" s="15">
        <v>286</v>
      </c>
      <c r="I283" s="16">
        <v>614369</v>
      </c>
      <c r="J283" s="17">
        <v>2882595</v>
      </c>
      <c r="K283" s="17">
        <v>60785586</v>
      </c>
      <c r="L283" s="17">
        <v>503247</v>
      </c>
      <c r="M283" s="17">
        <v>3654679</v>
      </c>
      <c r="N283" s="17">
        <v>507000</v>
      </c>
      <c r="O283" s="29"/>
      <c r="P283" s="17">
        <v>82030</v>
      </c>
      <c r="Q283" s="18">
        <v>0</v>
      </c>
      <c r="R283" s="18"/>
      <c r="S283" s="18">
        <v>175283</v>
      </c>
      <c r="T283" s="18">
        <v>93253</v>
      </c>
      <c r="U283" s="18">
        <v>61925</v>
      </c>
      <c r="V283" s="18">
        <v>74207</v>
      </c>
      <c r="W283" s="18">
        <v>12282</v>
      </c>
      <c r="X283" s="18">
        <v>61925</v>
      </c>
      <c r="Y283" s="18">
        <v>0</v>
      </c>
      <c r="Z283" s="18">
        <v>0</v>
      </c>
      <c r="AA283" s="18"/>
      <c r="AB283" s="18"/>
      <c r="AC283" s="18">
        <v>61925</v>
      </c>
      <c r="AD283" s="18">
        <v>0</v>
      </c>
      <c r="AE283" s="18">
        <v>93253</v>
      </c>
      <c r="AF283" s="19">
        <v>422</v>
      </c>
      <c r="AG283" s="19">
        <v>147</v>
      </c>
      <c r="AH283" s="18">
        <v>1071</v>
      </c>
      <c r="AI283" s="18">
        <v>149</v>
      </c>
      <c r="AJ283" s="18">
        <v>1367</v>
      </c>
      <c r="AK283" s="18">
        <v>576874</v>
      </c>
    </row>
    <row r="284" spans="1:37" x14ac:dyDescent="0.3">
      <c r="A284">
        <v>91</v>
      </c>
      <c r="B284" t="s">
        <v>175</v>
      </c>
      <c r="C284">
        <v>607</v>
      </c>
      <c r="D284" t="s">
        <v>250</v>
      </c>
      <c r="F284" s="15">
        <v>1621</v>
      </c>
      <c r="G284" s="15">
        <v>286</v>
      </c>
      <c r="I284" s="16">
        <v>614369</v>
      </c>
      <c r="J284" s="17">
        <v>2882595</v>
      </c>
      <c r="K284" s="17">
        <v>60785586</v>
      </c>
      <c r="L284" s="17">
        <v>503247</v>
      </c>
      <c r="M284" s="17">
        <v>3654679</v>
      </c>
      <c r="N284" s="17">
        <v>507000</v>
      </c>
      <c r="O284" s="29"/>
      <c r="P284" s="17">
        <v>82030</v>
      </c>
      <c r="Q284" s="18">
        <v>0</v>
      </c>
      <c r="R284" s="18"/>
      <c r="S284" s="18">
        <v>175283</v>
      </c>
      <c r="T284" s="18">
        <v>93253</v>
      </c>
      <c r="U284" s="18">
        <v>61925</v>
      </c>
      <c r="V284" s="18">
        <v>74207</v>
      </c>
      <c r="W284" s="18">
        <v>12282</v>
      </c>
      <c r="X284" s="18">
        <v>61925</v>
      </c>
      <c r="Y284" s="18">
        <v>0</v>
      </c>
      <c r="Z284" s="18">
        <v>0</v>
      </c>
      <c r="AA284" s="18"/>
      <c r="AB284" s="18"/>
      <c r="AC284" s="18">
        <v>61925</v>
      </c>
      <c r="AD284" s="18">
        <v>0</v>
      </c>
      <c r="AE284" s="18">
        <v>93253</v>
      </c>
      <c r="AF284" s="19">
        <v>422</v>
      </c>
      <c r="AG284" s="19">
        <v>147</v>
      </c>
      <c r="AH284" s="18">
        <v>1071</v>
      </c>
      <c r="AI284" s="18">
        <v>149</v>
      </c>
      <c r="AJ284" s="18">
        <v>1367</v>
      </c>
      <c r="AK284" s="18">
        <v>576874</v>
      </c>
    </row>
    <row r="285" spans="1:37" x14ac:dyDescent="0.3">
      <c r="A285">
        <v>91</v>
      </c>
      <c r="B285" t="s">
        <v>175</v>
      </c>
      <c r="C285">
        <v>612</v>
      </c>
      <c r="D285" t="s">
        <v>373</v>
      </c>
      <c r="F285" s="15">
        <v>1621</v>
      </c>
      <c r="G285" s="15">
        <v>286</v>
      </c>
      <c r="I285" s="16">
        <v>614369</v>
      </c>
      <c r="J285" s="17">
        <v>2882595</v>
      </c>
      <c r="K285" s="17">
        <v>60785586</v>
      </c>
      <c r="L285" s="17">
        <v>503247</v>
      </c>
      <c r="M285" s="17">
        <v>3654679</v>
      </c>
      <c r="N285" s="17">
        <v>507000</v>
      </c>
      <c r="O285" s="29"/>
      <c r="P285" s="17">
        <v>82030</v>
      </c>
      <c r="Q285" s="18">
        <v>0</v>
      </c>
      <c r="R285" s="18"/>
      <c r="S285" s="18">
        <v>175283</v>
      </c>
      <c r="T285" s="18">
        <v>93253</v>
      </c>
      <c r="U285" s="18">
        <v>61925</v>
      </c>
      <c r="V285" s="18">
        <v>74207</v>
      </c>
      <c r="W285" s="18">
        <v>12282</v>
      </c>
      <c r="X285" s="18">
        <v>61925</v>
      </c>
      <c r="Y285" s="18">
        <v>0</v>
      </c>
      <c r="Z285" s="18">
        <v>0</v>
      </c>
      <c r="AA285" s="18"/>
      <c r="AB285" s="18"/>
      <c r="AC285" s="18">
        <v>61925</v>
      </c>
      <c r="AD285" s="18">
        <v>0</v>
      </c>
      <c r="AE285" s="18">
        <v>93253</v>
      </c>
      <c r="AF285" s="19">
        <v>422</v>
      </c>
      <c r="AG285" s="19">
        <v>147</v>
      </c>
      <c r="AH285" s="18">
        <v>1071</v>
      </c>
      <c r="AI285" s="18">
        <v>149</v>
      </c>
      <c r="AJ285" s="18">
        <v>1367</v>
      </c>
      <c r="AK285" s="18">
        <v>576874</v>
      </c>
    </row>
    <row r="286" spans="1:37" x14ac:dyDescent="0.3">
      <c r="A286">
        <v>91</v>
      </c>
      <c r="B286" t="s">
        <v>175</v>
      </c>
      <c r="C286">
        <v>614</v>
      </c>
      <c r="D286" t="s">
        <v>374</v>
      </c>
      <c r="F286" s="15">
        <v>1621</v>
      </c>
      <c r="G286" s="15">
        <v>286</v>
      </c>
      <c r="I286" s="16">
        <v>614369</v>
      </c>
      <c r="J286" s="17">
        <v>2882595</v>
      </c>
      <c r="K286" s="17">
        <v>60785586</v>
      </c>
      <c r="L286" s="17">
        <v>503247</v>
      </c>
      <c r="M286" s="17">
        <v>3654679</v>
      </c>
      <c r="N286" s="17">
        <v>507000</v>
      </c>
      <c r="O286" s="29"/>
      <c r="P286" s="17">
        <v>82030</v>
      </c>
      <c r="Q286" s="18">
        <v>0</v>
      </c>
      <c r="R286" s="18"/>
      <c r="S286" s="18">
        <v>175283</v>
      </c>
      <c r="T286" s="18">
        <v>93253</v>
      </c>
      <c r="U286" s="18">
        <v>61925</v>
      </c>
      <c r="V286" s="18">
        <v>74207</v>
      </c>
      <c r="W286" s="18">
        <v>12282</v>
      </c>
      <c r="X286" s="18">
        <v>61925</v>
      </c>
      <c r="Y286" s="18">
        <v>0</v>
      </c>
      <c r="Z286" s="18">
        <v>0</v>
      </c>
      <c r="AA286" s="18"/>
      <c r="AB286" s="18"/>
      <c r="AC286" s="18">
        <v>61925</v>
      </c>
      <c r="AD286" s="18">
        <v>0</v>
      </c>
      <c r="AE286" s="18">
        <v>93253</v>
      </c>
      <c r="AF286" s="19">
        <v>422</v>
      </c>
      <c r="AG286" s="19">
        <v>147</v>
      </c>
      <c r="AH286" s="18">
        <v>1071</v>
      </c>
      <c r="AI286" s="18">
        <v>149</v>
      </c>
      <c r="AJ286" s="18">
        <v>1367</v>
      </c>
      <c r="AK286" s="18">
        <v>576874</v>
      </c>
    </row>
    <row r="287" spans="1:37" x14ac:dyDescent="0.3">
      <c r="A287">
        <v>91</v>
      </c>
      <c r="B287" t="s">
        <v>175</v>
      </c>
      <c r="C287">
        <v>615</v>
      </c>
      <c r="D287" t="s">
        <v>375</v>
      </c>
      <c r="F287" s="15">
        <v>1621</v>
      </c>
      <c r="G287" s="15">
        <v>286</v>
      </c>
      <c r="I287" s="16">
        <v>614369</v>
      </c>
      <c r="J287" s="17">
        <v>2882595</v>
      </c>
      <c r="K287" s="17">
        <v>60785586</v>
      </c>
      <c r="L287" s="17">
        <v>503247</v>
      </c>
      <c r="M287" s="17">
        <v>3654679</v>
      </c>
      <c r="N287" s="17">
        <v>507000</v>
      </c>
      <c r="O287" s="29"/>
      <c r="P287" s="17">
        <v>82030</v>
      </c>
      <c r="Q287" s="18">
        <v>0</v>
      </c>
      <c r="R287" s="18"/>
      <c r="S287" s="18">
        <v>175283</v>
      </c>
      <c r="T287" s="18">
        <v>93253</v>
      </c>
      <c r="U287" s="18">
        <v>61925</v>
      </c>
      <c r="V287" s="18">
        <v>74207</v>
      </c>
      <c r="W287" s="18">
        <v>12282</v>
      </c>
      <c r="X287" s="18">
        <v>61925</v>
      </c>
      <c r="Y287" s="18">
        <v>0</v>
      </c>
      <c r="Z287" s="18">
        <v>0</v>
      </c>
      <c r="AA287" s="18"/>
      <c r="AB287" s="18"/>
      <c r="AC287" s="18">
        <v>61925</v>
      </c>
      <c r="AD287" s="18">
        <v>0</v>
      </c>
      <c r="AE287" s="18">
        <v>93253</v>
      </c>
      <c r="AF287" s="19">
        <v>422</v>
      </c>
      <c r="AG287" s="19">
        <v>147</v>
      </c>
      <c r="AH287" s="18">
        <v>1071</v>
      </c>
      <c r="AI287" s="18">
        <v>149</v>
      </c>
      <c r="AJ287" s="18">
        <v>1367</v>
      </c>
      <c r="AK287" s="18">
        <v>576874</v>
      </c>
    </row>
    <row r="288" spans="1:37" x14ac:dyDescent="0.3">
      <c r="A288">
        <v>91</v>
      </c>
      <c r="B288" t="s">
        <v>175</v>
      </c>
      <c r="C288">
        <v>729</v>
      </c>
      <c r="D288" t="s">
        <v>376</v>
      </c>
      <c r="F288" s="15">
        <v>1621</v>
      </c>
      <c r="G288" s="15">
        <v>286</v>
      </c>
      <c r="I288" s="16">
        <v>614369</v>
      </c>
      <c r="J288" s="17">
        <v>2882595</v>
      </c>
      <c r="K288" s="17">
        <v>60785586</v>
      </c>
      <c r="L288" s="17">
        <v>503247</v>
      </c>
      <c r="M288" s="17">
        <v>3654679</v>
      </c>
      <c r="N288" s="17">
        <v>507000</v>
      </c>
      <c r="O288" s="29"/>
      <c r="P288" s="17">
        <v>82030</v>
      </c>
      <c r="Q288" s="18">
        <v>0</v>
      </c>
      <c r="R288" s="18"/>
      <c r="S288" s="18">
        <v>175283</v>
      </c>
      <c r="T288" s="18">
        <v>93253</v>
      </c>
      <c r="U288" s="18">
        <v>61925</v>
      </c>
      <c r="V288" s="18">
        <v>74207</v>
      </c>
      <c r="W288" s="18">
        <v>12282</v>
      </c>
      <c r="X288" s="18">
        <v>61925</v>
      </c>
      <c r="Y288" s="18">
        <v>0</v>
      </c>
      <c r="Z288" s="18">
        <v>0</v>
      </c>
      <c r="AA288" s="18"/>
      <c r="AB288" s="18"/>
      <c r="AC288" s="18">
        <v>61925</v>
      </c>
      <c r="AD288" s="18">
        <v>0</v>
      </c>
      <c r="AE288" s="18">
        <v>93253</v>
      </c>
      <c r="AF288" s="19">
        <v>422</v>
      </c>
      <c r="AG288" s="19">
        <v>147</v>
      </c>
      <c r="AH288" s="18">
        <v>1071</v>
      </c>
      <c r="AI288" s="18">
        <v>149</v>
      </c>
      <c r="AJ288" s="18">
        <v>1367</v>
      </c>
      <c r="AK288" s="18">
        <v>576874</v>
      </c>
    </row>
    <row r="289" spans="1:37" x14ac:dyDescent="0.3">
      <c r="A289">
        <v>91</v>
      </c>
      <c r="B289" t="s">
        <v>175</v>
      </c>
      <c r="C289">
        <v>613</v>
      </c>
      <c r="D289" t="s">
        <v>377</v>
      </c>
      <c r="F289" s="15">
        <v>1621</v>
      </c>
      <c r="G289" s="15">
        <v>286</v>
      </c>
      <c r="I289" s="16">
        <v>614369</v>
      </c>
      <c r="J289" s="17">
        <v>2882595</v>
      </c>
      <c r="K289" s="17">
        <v>60785586</v>
      </c>
      <c r="L289" s="17">
        <v>503247</v>
      </c>
      <c r="M289" s="17">
        <v>3654679</v>
      </c>
      <c r="N289" s="17">
        <v>507000</v>
      </c>
      <c r="O289" s="29"/>
      <c r="P289" s="17">
        <v>82030</v>
      </c>
      <c r="Q289" s="18">
        <v>0</v>
      </c>
      <c r="R289" s="18"/>
      <c r="S289" s="18">
        <v>175283</v>
      </c>
      <c r="T289" s="18">
        <v>93253</v>
      </c>
      <c r="U289" s="18">
        <v>61925</v>
      </c>
      <c r="V289" s="18">
        <v>74207</v>
      </c>
      <c r="W289" s="18">
        <v>12282</v>
      </c>
      <c r="X289" s="18">
        <v>61925</v>
      </c>
      <c r="Y289" s="18">
        <v>0</v>
      </c>
      <c r="Z289" s="18">
        <v>0</v>
      </c>
      <c r="AA289" s="18"/>
      <c r="AB289" s="18"/>
      <c r="AC289" s="18">
        <v>61925</v>
      </c>
      <c r="AD289" s="18">
        <v>0</v>
      </c>
      <c r="AE289" s="18">
        <v>93253</v>
      </c>
      <c r="AF289" s="19">
        <v>422</v>
      </c>
      <c r="AG289" s="19">
        <v>147</v>
      </c>
      <c r="AH289" s="18">
        <v>1071</v>
      </c>
      <c r="AI289" s="18">
        <v>149</v>
      </c>
      <c r="AJ289" s="18">
        <v>1367</v>
      </c>
      <c r="AK289" s="18">
        <v>576874</v>
      </c>
    </row>
    <row r="290" spans="1:37" x14ac:dyDescent="0.3">
      <c r="A290">
        <v>91</v>
      </c>
      <c r="B290" t="s">
        <v>175</v>
      </c>
      <c r="C290">
        <v>608</v>
      </c>
      <c r="D290" t="s">
        <v>187</v>
      </c>
      <c r="F290" s="15">
        <v>1621</v>
      </c>
      <c r="G290" s="15">
        <v>286</v>
      </c>
      <c r="I290" s="16">
        <v>614369</v>
      </c>
      <c r="J290" s="17">
        <v>2882595</v>
      </c>
      <c r="K290" s="17">
        <v>60785586</v>
      </c>
      <c r="L290" s="17">
        <v>503247</v>
      </c>
      <c r="M290" s="17">
        <v>3654679</v>
      </c>
      <c r="N290" s="17">
        <v>507000</v>
      </c>
      <c r="O290" s="29"/>
      <c r="P290" s="17">
        <v>82030</v>
      </c>
      <c r="Q290" s="18">
        <v>0</v>
      </c>
      <c r="R290" s="18"/>
      <c r="S290" s="18">
        <v>175283</v>
      </c>
      <c r="T290" s="18">
        <v>93253</v>
      </c>
      <c r="U290" s="18">
        <v>61925</v>
      </c>
      <c r="V290" s="18">
        <v>74207</v>
      </c>
      <c r="W290" s="18">
        <v>12282</v>
      </c>
      <c r="X290" s="18">
        <v>61925</v>
      </c>
      <c r="Y290" s="18">
        <v>0</v>
      </c>
      <c r="Z290" s="18">
        <v>0</v>
      </c>
      <c r="AA290" s="18"/>
      <c r="AB290" s="18"/>
      <c r="AC290" s="18">
        <v>61925</v>
      </c>
      <c r="AD290" s="18">
        <v>0</v>
      </c>
      <c r="AE290" s="18">
        <v>93253</v>
      </c>
      <c r="AF290" s="19">
        <v>422</v>
      </c>
      <c r="AG290" s="19">
        <v>147</v>
      </c>
      <c r="AH290" s="18">
        <v>1071</v>
      </c>
      <c r="AI290" s="18">
        <v>149</v>
      </c>
      <c r="AJ290" s="18">
        <v>1367</v>
      </c>
      <c r="AK290" s="18">
        <v>576874</v>
      </c>
    </row>
    <row r="291" spans="1:37" x14ac:dyDescent="0.3">
      <c r="A291">
        <v>91</v>
      </c>
      <c r="B291" t="s">
        <v>175</v>
      </c>
      <c r="C291">
        <v>617</v>
      </c>
      <c r="D291" t="s">
        <v>258</v>
      </c>
      <c r="F291" s="15">
        <v>1621</v>
      </c>
      <c r="G291" s="15">
        <v>286</v>
      </c>
      <c r="I291" s="16">
        <v>614369</v>
      </c>
      <c r="J291" s="17">
        <v>2882595</v>
      </c>
      <c r="K291" s="17">
        <v>60785586</v>
      </c>
      <c r="L291" s="17">
        <v>503247</v>
      </c>
      <c r="M291" s="17">
        <v>3654679</v>
      </c>
      <c r="N291" s="17">
        <v>507000</v>
      </c>
      <c r="O291" s="29"/>
      <c r="P291" s="17">
        <v>82030</v>
      </c>
      <c r="Q291" s="18">
        <v>0</v>
      </c>
      <c r="R291" s="18"/>
      <c r="S291" s="18">
        <v>175283</v>
      </c>
      <c r="T291" s="18">
        <v>93253</v>
      </c>
      <c r="U291" s="18">
        <v>61925</v>
      </c>
      <c r="V291" s="18">
        <v>74207</v>
      </c>
      <c r="W291" s="18">
        <v>12282</v>
      </c>
      <c r="X291" s="18">
        <v>61925</v>
      </c>
      <c r="Y291" s="18">
        <v>0</v>
      </c>
      <c r="Z291" s="18">
        <v>0</v>
      </c>
      <c r="AA291" s="18"/>
      <c r="AB291" s="18"/>
      <c r="AC291" s="18">
        <v>61925</v>
      </c>
      <c r="AD291" s="18">
        <v>0</v>
      </c>
      <c r="AE291" s="18">
        <v>93253</v>
      </c>
      <c r="AF291" s="19">
        <v>422</v>
      </c>
      <c r="AG291" s="19">
        <v>147</v>
      </c>
      <c r="AH291" s="18">
        <v>1071</v>
      </c>
      <c r="AI291" s="18">
        <v>149</v>
      </c>
      <c r="AJ291" s="18">
        <v>1367</v>
      </c>
      <c r="AK291" s="18">
        <v>576874</v>
      </c>
    </row>
    <row r="292" spans="1:37" x14ac:dyDescent="0.3">
      <c r="A292">
        <v>91</v>
      </c>
      <c r="B292" t="s">
        <v>175</v>
      </c>
      <c r="C292">
        <v>725</v>
      </c>
      <c r="D292" t="s">
        <v>378</v>
      </c>
      <c r="F292" s="15">
        <v>1621</v>
      </c>
      <c r="G292" s="15">
        <v>286</v>
      </c>
      <c r="I292" s="16">
        <v>614369</v>
      </c>
      <c r="J292" s="17">
        <v>2882595</v>
      </c>
      <c r="K292" s="17">
        <v>60785586</v>
      </c>
      <c r="L292" s="17">
        <v>503247</v>
      </c>
      <c r="M292" s="17">
        <v>3654679</v>
      </c>
      <c r="N292" s="17">
        <v>507000</v>
      </c>
      <c r="O292" s="29"/>
      <c r="P292" s="17">
        <v>82030</v>
      </c>
      <c r="Q292" s="18">
        <v>0</v>
      </c>
      <c r="R292" s="18"/>
      <c r="S292" s="18">
        <v>175283</v>
      </c>
      <c r="T292" s="18">
        <v>93253</v>
      </c>
      <c r="U292" s="18">
        <v>61925</v>
      </c>
      <c r="V292" s="18">
        <v>74207</v>
      </c>
      <c r="W292" s="18">
        <v>12282</v>
      </c>
      <c r="X292" s="18">
        <v>61925</v>
      </c>
      <c r="Y292" s="18">
        <v>0</v>
      </c>
      <c r="Z292" s="18">
        <v>0</v>
      </c>
      <c r="AA292" s="18"/>
      <c r="AB292" s="18"/>
      <c r="AC292" s="18">
        <v>61925</v>
      </c>
      <c r="AD292" s="18">
        <v>0</v>
      </c>
      <c r="AE292" s="18">
        <v>93253</v>
      </c>
      <c r="AF292" s="19">
        <v>422</v>
      </c>
      <c r="AG292" s="19">
        <v>147</v>
      </c>
      <c r="AH292" s="18">
        <v>1071</v>
      </c>
      <c r="AI292" s="18">
        <v>149</v>
      </c>
      <c r="AJ292" s="18">
        <v>1367</v>
      </c>
      <c r="AK292" s="18">
        <v>576874</v>
      </c>
    </row>
    <row r="293" spans="1:37" x14ac:dyDescent="0.3">
      <c r="A293">
        <v>91</v>
      </c>
      <c r="B293" t="s">
        <v>175</v>
      </c>
      <c r="C293">
        <v>722</v>
      </c>
      <c r="D293" t="s">
        <v>194</v>
      </c>
      <c r="F293" s="15">
        <v>1621</v>
      </c>
      <c r="G293" s="15">
        <v>286</v>
      </c>
      <c r="I293" s="16">
        <v>614369</v>
      </c>
      <c r="J293" s="17">
        <v>2882595</v>
      </c>
      <c r="K293" s="17">
        <v>60785586</v>
      </c>
      <c r="L293" s="17">
        <v>503247</v>
      </c>
      <c r="M293" s="17">
        <v>3654679</v>
      </c>
      <c r="N293" s="17">
        <v>507000</v>
      </c>
      <c r="O293" s="29"/>
      <c r="P293" s="17">
        <v>82030</v>
      </c>
      <c r="Q293" s="18">
        <v>0</v>
      </c>
      <c r="R293" s="18"/>
      <c r="S293" s="18">
        <v>175283</v>
      </c>
      <c r="T293" s="18">
        <v>93253</v>
      </c>
      <c r="U293" s="18">
        <v>61925</v>
      </c>
      <c r="V293" s="18">
        <v>74207</v>
      </c>
      <c r="W293" s="18">
        <v>12282</v>
      </c>
      <c r="X293" s="18">
        <v>61925</v>
      </c>
      <c r="Y293" s="18">
        <v>0</v>
      </c>
      <c r="Z293" s="18">
        <v>0</v>
      </c>
      <c r="AA293" s="18"/>
      <c r="AB293" s="18"/>
      <c r="AC293" s="18">
        <v>61925</v>
      </c>
      <c r="AD293" s="18">
        <v>0</v>
      </c>
      <c r="AE293" s="18">
        <v>93253</v>
      </c>
      <c r="AF293" s="19">
        <v>422</v>
      </c>
      <c r="AG293" s="19">
        <v>147</v>
      </c>
      <c r="AH293" s="18">
        <v>1071</v>
      </c>
      <c r="AI293" s="18">
        <v>149</v>
      </c>
      <c r="AJ293" s="18">
        <v>1367</v>
      </c>
      <c r="AK293" s="18">
        <v>576874</v>
      </c>
    </row>
    <row r="294" spans="1:37" x14ac:dyDescent="0.3">
      <c r="A294">
        <v>91</v>
      </c>
      <c r="B294" t="s">
        <v>175</v>
      </c>
      <c r="C294">
        <v>728</v>
      </c>
      <c r="D294" t="s">
        <v>259</v>
      </c>
      <c r="F294" s="15">
        <v>1621</v>
      </c>
      <c r="G294" s="15">
        <v>286</v>
      </c>
      <c r="I294" s="16">
        <v>614369</v>
      </c>
      <c r="J294" s="17">
        <v>2882595</v>
      </c>
      <c r="K294" s="17">
        <v>60785586</v>
      </c>
      <c r="L294" s="17">
        <v>503247</v>
      </c>
      <c r="M294" s="17">
        <v>3654679</v>
      </c>
      <c r="N294" s="17">
        <v>507000</v>
      </c>
      <c r="O294" s="29"/>
      <c r="P294" s="17">
        <v>82030</v>
      </c>
      <c r="Q294" s="18">
        <v>0</v>
      </c>
      <c r="R294" s="18"/>
      <c r="S294" s="18">
        <v>175283</v>
      </c>
      <c r="T294" s="18">
        <v>93253</v>
      </c>
      <c r="U294" s="18">
        <v>61925</v>
      </c>
      <c r="V294" s="18">
        <v>74207</v>
      </c>
      <c r="W294" s="18">
        <v>12282</v>
      </c>
      <c r="X294" s="18">
        <v>61925</v>
      </c>
      <c r="Y294" s="18">
        <v>0</v>
      </c>
      <c r="Z294" s="18">
        <v>0</v>
      </c>
      <c r="AA294" s="18"/>
      <c r="AB294" s="18"/>
      <c r="AC294" s="18">
        <v>61925</v>
      </c>
      <c r="AD294" s="18">
        <v>0</v>
      </c>
      <c r="AE294" s="18">
        <v>93253</v>
      </c>
      <c r="AF294" s="19">
        <v>422</v>
      </c>
      <c r="AG294" s="19">
        <v>147</v>
      </c>
      <c r="AH294" s="18">
        <v>1071</v>
      </c>
      <c r="AI294" s="18">
        <v>149</v>
      </c>
      <c r="AJ294" s="18">
        <v>1367</v>
      </c>
      <c r="AK294" s="18">
        <v>576874</v>
      </c>
    </row>
    <row r="295" spans="1:37" x14ac:dyDescent="0.3">
      <c r="A295">
        <v>91</v>
      </c>
      <c r="B295" t="s">
        <v>175</v>
      </c>
      <c r="C295">
        <v>563</v>
      </c>
      <c r="D295" t="s">
        <v>379</v>
      </c>
      <c r="F295" s="15">
        <v>1621</v>
      </c>
      <c r="G295" s="15">
        <v>286</v>
      </c>
      <c r="I295" s="16">
        <v>614369</v>
      </c>
      <c r="J295" s="17">
        <v>2882595</v>
      </c>
      <c r="K295" s="17">
        <v>60785586</v>
      </c>
      <c r="L295" s="17">
        <v>503247</v>
      </c>
      <c r="M295" s="17">
        <v>3654679</v>
      </c>
      <c r="N295" s="17">
        <v>507000</v>
      </c>
      <c r="O295" s="29"/>
      <c r="P295" s="17">
        <v>82030</v>
      </c>
      <c r="Q295" s="18">
        <v>0</v>
      </c>
      <c r="R295" s="18"/>
      <c r="S295" s="18">
        <v>175283</v>
      </c>
      <c r="T295" s="18">
        <v>93253</v>
      </c>
      <c r="U295" s="18">
        <v>61925</v>
      </c>
      <c r="V295" s="18">
        <v>74207</v>
      </c>
      <c r="W295" s="18">
        <v>12282</v>
      </c>
      <c r="X295" s="18">
        <v>61925</v>
      </c>
      <c r="Y295" s="18">
        <v>0</v>
      </c>
      <c r="Z295" s="18">
        <v>0</v>
      </c>
      <c r="AA295" s="18"/>
      <c r="AB295" s="18"/>
      <c r="AC295" s="18">
        <v>61925</v>
      </c>
      <c r="AD295" s="18">
        <v>0</v>
      </c>
      <c r="AE295" s="18">
        <v>93253</v>
      </c>
      <c r="AF295" s="19">
        <v>422</v>
      </c>
      <c r="AG295" s="19">
        <v>147</v>
      </c>
      <c r="AH295" s="18">
        <v>1071</v>
      </c>
      <c r="AI295" s="18">
        <v>149</v>
      </c>
      <c r="AJ295" s="18">
        <v>1367</v>
      </c>
      <c r="AK295" s="18">
        <v>576874</v>
      </c>
    </row>
    <row r="296" spans="1:37" x14ac:dyDescent="0.3">
      <c r="A296">
        <v>91</v>
      </c>
      <c r="B296" t="s">
        <v>175</v>
      </c>
      <c r="C296">
        <v>593</v>
      </c>
      <c r="D296" t="s">
        <v>380</v>
      </c>
      <c r="F296" s="15">
        <v>1621</v>
      </c>
      <c r="G296" s="15">
        <v>286</v>
      </c>
      <c r="I296" s="16">
        <v>614369</v>
      </c>
      <c r="J296" s="17">
        <v>2882595</v>
      </c>
      <c r="K296" s="17">
        <v>60785586</v>
      </c>
      <c r="L296" s="17">
        <v>503247</v>
      </c>
      <c r="M296" s="17">
        <v>3654679</v>
      </c>
      <c r="N296" s="17">
        <v>507000</v>
      </c>
      <c r="O296" s="29"/>
      <c r="P296" s="17">
        <v>82030</v>
      </c>
      <c r="Q296" s="18">
        <v>0</v>
      </c>
      <c r="R296" s="18"/>
      <c r="S296" s="18">
        <v>175283</v>
      </c>
      <c r="T296" s="18">
        <v>93253</v>
      </c>
      <c r="U296" s="18">
        <v>61925</v>
      </c>
      <c r="V296" s="18">
        <v>74207</v>
      </c>
      <c r="W296" s="18">
        <v>12282</v>
      </c>
      <c r="X296" s="18">
        <v>61925</v>
      </c>
      <c r="Y296" s="18">
        <v>0</v>
      </c>
      <c r="Z296" s="18">
        <v>0</v>
      </c>
      <c r="AA296" s="18"/>
      <c r="AB296" s="18"/>
      <c r="AC296" s="18">
        <v>61925</v>
      </c>
      <c r="AD296" s="18">
        <v>0</v>
      </c>
      <c r="AE296" s="18">
        <v>93253</v>
      </c>
      <c r="AF296" s="19">
        <v>422</v>
      </c>
      <c r="AG296" s="19">
        <v>147</v>
      </c>
      <c r="AH296" s="18">
        <v>1071</v>
      </c>
      <c r="AI296" s="18">
        <v>149</v>
      </c>
      <c r="AJ296" s="18">
        <v>1367</v>
      </c>
      <c r="AK296" s="18">
        <v>576874</v>
      </c>
    </row>
    <row r="297" spans="1:37" x14ac:dyDescent="0.3">
      <c r="A297">
        <v>91</v>
      </c>
      <c r="B297" t="s">
        <v>175</v>
      </c>
      <c r="C297">
        <v>726</v>
      </c>
      <c r="D297" t="s">
        <v>381</v>
      </c>
      <c r="F297" s="15">
        <v>1621</v>
      </c>
      <c r="G297" s="15">
        <v>286</v>
      </c>
      <c r="I297" s="16">
        <v>614369</v>
      </c>
      <c r="J297" s="17">
        <v>2882595</v>
      </c>
      <c r="K297" s="17">
        <v>60785586</v>
      </c>
      <c r="L297" s="17">
        <v>503247</v>
      </c>
      <c r="M297" s="17">
        <v>3654679</v>
      </c>
      <c r="N297" s="17">
        <v>507000</v>
      </c>
      <c r="O297" s="29"/>
      <c r="P297" s="17">
        <v>82030</v>
      </c>
      <c r="Q297" s="18">
        <v>0</v>
      </c>
      <c r="R297" s="18"/>
      <c r="S297" s="18">
        <v>175283</v>
      </c>
      <c r="T297" s="18">
        <v>93253</v>
      </c>
      <c r="U297" s="18">
        <v>61925</v>
      </c>
      <c r="V297" s="18">
        <v>74207</v>
      </c>
      <c r="W297" s="18">
        <v>12282</v>
      </c>
      <c r="X297" s="18">
        <v>61925</v>
      </c>
      <c r="Y297" s="18">
        <v>0</v>
      </c>
      <c r="Z297" s="18">
        <v>0</v>
      </c>
      <c r="AA297" s="18"/>
      <c r="AB297" s="18"/>
      <c r="AC297" s="18">
        <v>61925</v>
      </c>
      <c r="AD297" s="18">
        <v>0</v>
      </c>
      <c r="AE297" s="18">
        <v>93253</v>
      </c>
      <c r="AF297" s="19">
        <v>422</v>
      </c>
      <c r="AG297" s="19">
        <v>147</v>
      </c>
      <c r="AH297" s="18">
        <v>1071</v>
      </c>
      <c r="AI297" s="18">
        <v>149</v>
      </c>
      <c r="AJ297" s="18">
        <v>1367</v>
      </c>
      <c r="AK297" s="18">
        <v>576874</v>
      </c>
    </row>
    <row r="298" spans="1:37" x14ac:dyDescent="0.3">
      <c r="A298">
        <v>92</v>
      </c>
      <c r="B298" t="s">
        <v>176</v>
      </c>
      <c r="F298" s="21"/>
      <c r="G298" s="21"/>
      <c r="I298" s="16"/>
      <c r="J298" s="17">
        <v>391896</v>
      </c>
      <c r="K298" s="18">
        <v>9224183</v>
      </c>
      <c r="L298" s="18">
        <v>130091</v>
      </c>
      <c r="M298" s="18">
        <v>769223</v>
      </c>
      <c r="N298" s="18">
        <v>10000</v>
      </c>
      <c r="O298" s="17"/>
      <c r="P298" s="17"/>
      <c r="Q298" s="18">
        <f>Table2[[#This Row],[2023-24 BCTEA Extracurricular Carryover prior to repurposing (confimred amount)]]-(Table2[[#This Row],[2023-24 Carryover Extracurricular repurposed repurposed for to/from]]+Table2[[#This Row],[2023-24 Carryover Extracurricular repurposed repurposed for Extracurricular]])</f>
        <v>0</v>
      </c>
      <c r="R298" s="18"/>
      <c r="S298" s="18">
        <v>0</v>
      </c>
      <c r="T298" s="18">
        <f>Table2[[#This Row],[2025-26 BCTEA Approved]]-Table2[[#This Row],[2023-24 BCTEA To/from Carryover]]</f>
        <v>0</v>
      </c>
      <c r="U298" s="18"/>
      <c r="V298" s="18">
        <v>0</v>
      </c>
      <c r="W298" s="18">
        <f>Table2[[#This Row],[2024-25 CDS Payment]]-X298</f>
        <v>0</v>
      </c>
      <c r="X298" s="18">
        <f>Table2[[#This Row],[2024-25 EX Allocation]]-Table2[[#This Row],[2023-24 Carryover Extracurricular repurposed repurposed for Extracurricular]]</f>
        <v>0</v>
      </c>
      <c r="Y298" s="18">
        <f>SUM(Table2[[#This Row],[Part of 2024-25 CDS Payment that is To/From]:[Part of 2024-25 CDS Payment that is Extracurricular]])-Table2[[#This Row],[2024-25 CDS Payment]]</f>
        <v>0</v>
      </c>
      <c r="Z298" s="18"/>
      <c r="AA298" s="18"/>
      <c r="AB298" s="18"/>
      <c r="AC298"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0</v>
      </c>
      <c r="AD298" s="18">
        <v>0</v>
      </c>
      <c r="AE298" s="18">
        <f>ROUND(IF(Table2[[#This Row],[2025-26 BCTEA Approved]]-Table2[[#This Row],[2023-24 BCTEA To/from Carryover]]-Table2[[#This Row],[ex Repurposed to TO/FROM - FOR REF. DNU]]&gt;0,Table2[[#This Row],[2025-26 BCTEA Approved]]-Table2[[#This Row],[2023-24 BCTEA To/from Carryover]]-Table2[[#This Row],[ex Repurposed to TO/FROM - FOR REF. DNU]], "$0"),0)</f>
        <v>0</v>
      </c>
      <c r="AF298" s="19"/>
      <c r="AG298" s="19">
        <v>336</v>
      </c>
      <c r="AH298" s="18">
        <v>1984</v>
      </c>
      <c r="AI298" s="18">
        <v>26</v>
      </c>
      <c r="AJ298" s="18">
        <v>2346</v>
      </c>
      <c r="AK298" s="18">
        <f>Table2[[#This Row],[2025-26 FN_SR]]*Table2[[#This Row],[Student Count as per 2022-23 Nominal Roll]]</f>
        <v>0</v>
      </c>
    </row>
    <row r="299" spans="1:37" x14ac:dyDescent="0.3">
      <c r="A299">
        <v>93</v>
      </c>
      <c r="B299" t="s">
        <v>177</v>
      </c>
      <c r="C299">
        <v>681</v>
      </c>
      <c r="D299" t="s">
        <v>352</v>
      </c>
      <c r="F299" s="22">
        <v>4490</v>
      </c>
      <c r="G299" s="22">
        <v>1</v>
      </c>
      <c r="H299" s="22"/>
      <c r="I299" s="23">
        <v>1874</v>
      </c>
      <c r="J299" s="17">
        <v>10893539</v>
      </c>
      <c r="K299" s="18">
        <v>111713179</v>
      </c>
      <c r="L299" s="18">
        <v>750415</v>
      </c>
      <c r="M299" s="18">
        <v>7658717</v>
      </c>
      <c r="N299" s="18">
        <v>228000</v>
      </c>
      <c r="O299" s="17"/>
      <c r="P299" s="17">
        <v>0</v>
      </c>
      <c r="Q299" s="18">
        <f>Table2[[#This Row],[2023-24 BCTEA Extracurricular Carryover prior to repurposing (confimred amount)]]-(Table2[[#This Row],[2023-24 Carryover Extracurricular repurposed repurposed for to/from]]+Table2[[#This Row],[2023-24 Carryover Extracurricular repurposed repurposed for Extracurricular]])</f>
        <v>0</v>
      </c>
      <c r="R299" s="18"/>
      <c r="S299" s="18">
        <v>0</v>
      </c>
      <c r="T299" s="18">
        <f>Table2[[#This Row],[2025-26 BCTEA Approved]]-Table2[[#This Row],[2023-24 BCTEA To/from Carryover]]</f>
        <v>0</v>
      </c>
      <c r="U299" s="18">
        <v>293</v>
      </c>
      <c r="V299" s="18">
        <v>293</v>
      </c>
      <c r="W299" s="18">
        <f>Table2[[#This Row],[2024-25 CDS Payment]]-X299</f>
        <v>0</v>
      </c>
      <c r="X299" s="18">
        <f>Table2[[#This Row],[2024-25 EX Allocation]]-Table2[[#This Row],[2023-24 Carryover Extracurricular repurposed repurposed for Extracurricular]]</f>
        <v>293</v>
      </c>
      <c r="Y299" s="18">
        <f>SUM(Table2[[#This Row],[Part of 2024-25 CDS Payment that is To/From]:[Part of 2024-25 CDS Payment that is Extracurricular]])-Table2[[#This Row],[2024-25 CDS Payment]]</f>
        <v>0</v>
      </c>
      <c r="Z299" s="18">
        <v>0</v>
      </c>
      <c r="AA299" s="18"/>
      <c r="AB299" s="18"/>
      <c r="AC299"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293</v>
      </c>
      <c r="AD299" s="18">
        <v>0</v>
      </c>
      <c r="AE299" s="18">
        <f>ROUND(IF(Table2[[#This Row],[2025-26 BCTEA Approved]]-Table2[[#This Row],[2023-24 BCTEA To/from Carryover]]-Table2[[#This Row],[ex Repurposed to TO/FROM - FOR REF. DNU]]&gt;0,Table2[[#This Row],[2025-26 BCTEA Approved]]-Table2[[#This Row],[2023-24 BCTEA To/from Carryover]]-Table2[[#This Row],[ex Repurposed to TO/FROM - FOR REF. DNU]], "$0"),0)</f>
        <v>0</v>
      </c>
      <c r="AF299" s="19">
        <v>2</v>
      </c>
      <c r="AG299" s="19">
        <v>127</v>
      </c>
      <c r="AH299" s="18">
        <v>1293</v>
      </c>
      <c r="AI299" s="18">
        <v>38</v>
      </c>
      <c r="AJ299" s="18">
        <v>1458</v>
      </c>
      <c r="AK299" s="18">
        <f>Table2[[#This Row],[2025-26 FN_SR]]*Table2[[#This Row],[Student Count as per 2022-23 Nominal Roll]]</f>
        <v>2916</v>
      </c>
    </row>
    <row r="300" spans="1:37" x14ac:dyDescent="0.3">
      <c r="A300">
        <v>93</v>
      </c>
      <c r="B300" t="s">
        <v>177</v>
      </c>
      <c r="C300">
        <v>656</v>
      </c>
      <c r="D300" t="s">
        <v>277</v>
      </c>
      <c r="F300" s="22">
        <v>4490</v>
      </c>
      <c r="G300" s="22">
        <v>1</v>
      </c>
      <c r="H300" s="22"/>
      <c r="I300" s="23">
        <v>1874</v>
      </c>
      <c r="J300" s="17">
        <v>10893539</v>
      </c>
      <c r="K300" s="18">
        <v>111713179</v>
      </c>
      <c r="L300" s="18">
        <v>750415</v>
      </c>
      <c r="M300" s="18">
        <v>7658717</v>
      </c>
      <c r="N300" s="18">
        <v>228000</v>
      </c>
      <c r="O300" s="17"/>
      <c r="P300" s="17">
        <v>0</v>
      </c>
      <c r="Q300" s="18">
        <f>Table2[[#This Row],[2023-24 BCTEA Extracurricular Carryover prior to repurposing (confimred amount)]]-(Table2[[#This Row],[2023-24 Carryover Extracurricular repurposed repurposed for to/from]]+Table2[[#This Row],[2023-24 Carryover Extracurricular repurposed repurposed for Extracurricular]])</f>
        <v>0</v>
      </c>
      <c r="R300" s="18"/>
      <c r="S300" s="18">
        <v>0</v>
      </c>
      <c r="T300" s="18">
        <f>Table2[[#This Row],[2025-26 BCTEA Approved]]-Table2[[#This Row],[2023-24 BCTEA To/from Carryover]]</f>
        <v>0</v>
      </c>
      <c r="U300" s="18">
        <v>293</v>
      </c>
      <c r="V300" s="18">
        <v>293</v>
      </c>
      <c r="W300" s="18">
        <f>Table2[[#This Row],[2024-25 CDS Payment]]-X300</f>
        <v>0</v>
      </c>
      <c r="X300" s="18">
        <f>Table2[[#This Row],[2024-25 EX Allocation]]-Table2[[#This Row],[2023-24 Carryover Extracurricular repurposed repurposed for Extracurricular]]</f>
        <v>293</v>
      </c>
      <c r="Y300" s="18">
        <f>SUM(Table2[[#This Row],[Part of 2024-25 CDS Payment that is To/From]:[Part of 2024-25 CDS Payment that is Extracurricular]])-Table2[[#This Row],[2024-25 CDS Payment]]</f>
        <v>0</v>
      </c>
      <c r="Z300" s="18">
        <v>0</v>
      </c>
      <c r="AA300" s="18"/>
      <c r="AB300" s="18"/>
      <c r="AC300"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293</v>
      </c>
      <c r="AD300" s="18">
        <v>0</v>
      </c>
      <c r="AE300" s="18">
        <f>ROUND(IF(Table2[[#This Row],[2025-26 BCTEA Approved]]-Table2[[#This Row],[2023-24 BCTEA To/from Carryover]]-Table2[[#This Row],[ex Repurposed to TO/FROM - FOR REF. DNU]]&gt;0,Table2[[#This Row],[2025-26 BCTEA Approved]]-Table2[[#This Row],[2023-24 BCTEA To/from Carryover]]-Table2[[#This Row],[ex Repurposed to TO/FROM - FOR REF. DNU]], "$0"),0)</f>
        <v>0</v>
      </c>
      <c r="AF300" s="19">
        <v>2</v>
      </c>
      <c r="AG300" s="19">
        <v>127</v>
      </c>
      <c r="AH300" s="18">
        <v>1293</v>
      </c>
      <c r="AI300" s="18">
        <v>38</v>
      </c>
      <c r="AJ300" s="18">
        <v>1458</v>
      </c>
      <c r="AK300" s="18">
        <f>Table2[[#This Row],[2025-26 FN_SR]]*Table2[[#This Row],[Student Count as per 2022-23 Nominal Roll]]</f>
        <v>2916</v>
      </c>
    </row>
    <row r="301" spans="1:37" x14ac:dyDescent="0.3">
      <c r="I301" s="16"/>
      <c r="J301" s="17"/>
      <c r="K301" s="17"/>
      <c r="L301" s="17"/>
      <c r="M301" s="17"/>
      <c r="N301" s="17"/>
      <c r="O301" s="17"/>
      <c r="P301" s="17"/>
      <c r="Q301" s="18">
        <f>Table2[[#This Row],[2023-24 BCTEA Extracurricular Carryover prior to repurposing (confimred amount)]]-(Table2[[#This Row],[2023-24 Carryover Extracurricular repurposed repurposed for to/from]]+Table2[[#This Row],[2023-24 Carryover Extracurricular repurposed repurposed for Extracurricular]])</f>
        <v>0</v>
      </c>
      <c r="R301" s="18"/>
      <c r="S301" s="18">
        <f>SUM(S5:S300)</f>
        <v>32608997</v>
      </c>
      <c r="T301" s="18">
        <f>Table2[[#This Row],[2025-26 BCTEA Approved]]-Table2[[#This Row],[2023-24 BCTEA To/from Carryover]]</f>
        <v>32608997</v>
      </c>
      <c r="U301" s="18"/>
      <c r="V301" s="18"/>
      <c r="W301" s="18">
        <f>Table2[[#This Row],[2024-25 CDS Payment]]-X301</f>
        <v>0</v>
      </c>
      <c r="X301" s="18">
        <f>Table2[[#This Row],[2024-25 EX Allocation]]-Table2[[#This Row],[2023-24 Carryover Extracurricular repurposed repurposed for Extracurricular]]</f>
        <v>0</v>
      </c>
      <c r="Y301" s="18">
        <f>SUM(Table2[[#This Row],[Part of 2024-25 CDS Payment that is To/From]:[Part of 2024-25 CDS Payment that is Extracurricular]])-Table2[[#This Row],[2024-25 CDS Payment]]</f>
        <v>0</v>
      </c>
      <c r="Z301" s="18"/>
      <c r="AA301" s="18"/>
      <c r="AB301" s="18"/>
      <c r="AC301" s="18">
        <f>Table2[[#This Row],[2023-24 BCTEA Extracurricular Carryover prior to repurposing (confimred amount)]]-(Table2[[#This Row],[2023-24 Carryover Extracurricular repurposed repurposed for to/from]]+Table2[[#This Row],[2023-24 Carryover Extracurricular repurposed repurposed for Extracurricular]])+Table2[[#This Row],[2024-25 EX Allocation]]</f>
        <v>0</v>
      </c>
      <c r="AD301" s="18"/>
      <c r="AE301" s="18">
        <f>ROUND(IF(Table2[[#This Row],[2025-26 BCTEA Approved]]-Table2[[#This Row],[2023-24 BCTEA To/from Carryover]]-Table2[[#This Row],[ex Repurposed to TO/FROM - FOR REF. DNU]]&gt;0,Table2[[#This Row],[2025-26 BCTEA Approved]]-Table2[[#This Row],[2023-24 BCTEA To/from Carryover]]-Table2[[#This Row],[ex Repurposed to TO/FROM - FOR REF. DNU]], "$0"),0)</f>
        <v>32608997</v>
      </c>
      <c r="AF301" s="19"/>
      <c r="AG301" s="18">
        <f>SUM(AG5:AG300)</f>
        <v>29362</v>
      </c>
      <c r="AH301" s="18">
        <f>SUM(AH5:AH300)</f>
        <v>184345</v>
      </c>
      <c r="AI301" s="18">
        <f>SUM(AI5:AI300)</f>
        <v>21750</v>
      </c>
      <c r="AJ301" s="18">
        <f>SUM(Table2[[#This Row],[2025-26 FN_STF]:[2025-26 FN_SSLF]])</f>
        <v>235457</v>
      </c>
      <c r="AK301" s="18">
        <f>Table2[[#This Row],[2025-26 FN_SR]]*Table2[[#This Row],[Student Count as per 2022-23 Nominal Roll]]</f>
        <v>0</v>
      </c>
    </row>
    <row r="302" spans="1:37" x14ac:dyDescent="0.3">
      <c r="F302">
        <f>SUM(F98:F281, F5:F94)+F300</f>
        <v>509560</v>
      </c>
      <c r="G302">
        <f>SUM(G98:G300, G5:G94)</f>
        <v>56344</v>
      </c>
      <c r="H302">
        <f>SUM(H98:H281, H2:H88)</f>
        <v>0</v>
      </c>
      <c r="I302" s="24">
        <f>SUM(I98:I300, I5:I94)</f>
        <v>111952263</v>
      </c>
      <c r="J302" s="18">
        <f>SUM(J5:J300)</f>
        <v>789875026</v>
      </c>
      <c r="K302" s="18"/>
      <c r="L302" s="18"/>
      <c r="M302" s="18"/>
      <c r="N302" s="18"/>
      <c r="O302" s="18"/>
      <c r="P302" s="18"/>
      <c r="Q302" s="18"/>
      <c r="R302" s="18"/>
      <c r="S302" s="18"/>
      <c r="T302" s="18"/>
      <c r="U302" s="18"/>
      <c r="V302" s="18"/>
      <c r="W302" s="18"/>
      <c r="X302" s="18"/>
      <c r="Y302" s="18"/>
      <c r="Z302" s="18"/>
      <c r="AA302" s="18"/>
      <c r="AB302" s="18"/>
      <c r="AC302" s="18"/>
      <c r="AD302" s="18"/>
      <c r="AE302" s="18"/>
      <c r="AF302" s="19"/>
      <c r="AG302" s="19"/>
      <c r="AH302" s="18"/>
      <c r="AI302" s="18"/>
      <c r="AJ302" s="18"/>
    </row>
  </sheetData>
  <autoFilter ref="AM1:AM176" xr:uid="{A8E94BEF-ACF6-49DD-B5C4-06F830759B61}">
    <sortState xmlns:xlrd2="http://schemas.microsoft.com/office/spreadsheetml/2017/richdata2" ref="AM2:AM176">
      <sortCondition ref="AM1:AM7"/>
    </sortState>
  </autoFilter>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E28F8A4D620554784C7E3916FE567FB" ma:contentTypeVersion="8" ma:contentTypeDescription="Create a new document." ma:contentTypeScope="" ma:versionID="6dbfd16052fb44c1259eebf20289326c">
  <xsd:schema xmlns:xsd="http://www.w3.org/2001/XMLSchema" xmlns:xs="http://www.w3.org/2001/XMLSchema" xmlns:p="http://schemas.microsoft.com/office/2006/metadata/properties" xmlns:ns2="1efc6b0c-2b04-437e-b005-ded9d11eb5e9" targetNamespace="http://schemas.microsoft.com/office/2006/metadata/properties" ma:root="true" ma:fieldsID="68b5c9a7ac03969ab11e305a2789b8f0" ns2:_="">
    <xsd:import namespace="1efc6b0c-2b04-437e-b005-ded9d11eb5e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fc6b0c-2b04-437e-b005-ded9d11eb5e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BED159D-266F-42D1-8E53-C7B2384E2A7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fc6b0c-2b04-437e-b005-ded9d11eb5e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94E9BF9-E9B3-49E5-88F3-DE3BE9AC3502}">
  <ds:schemaRefs>
    <ds:schemaRef ds:uri="http://schemas.microsoft.com/sharepoint/v3/contenttype/forms"/>
  </ds:schemaRefs>
</ds:datastoreItem>
</file>

<file path=customXml/itemProps3.xml><?xml version="1.0" encoding="utf-8"?>
<ds:datastoreItem xmlns:ds="http://schemas.openxmlformats.org/officeDocument/2006/customXml" ds:itemID="{FF61878A-1B7F-4721-BB13-030A592D8564}">
  <ds:schemaRefs>
    <ds:schemaRef ds:uri="http://www.w3.org/XML/1998/namespace"/>
    <ds:schemaRef ds:uri="http://schemas.microsoft.com/office/infopath/2007/PartnerControls"/>
    <ds:schemaRef ds:uri="http://purl.org/dc/dcmitype/"/>
    <ds:schemaRef ds:uri="http://schemas.microsoft.com/office/2006/documentManagement/types"/>
    <ds:schemaRef ds:uri="1efc6b0c-2b04-437e-b005-ded9d11eb5e9"/>
    <ds:schemaRef ds:uri="http://purl.org/dc/terms/"/>
    <ds:schemaRef ds:uri="http://schemas.microsoft.com/office/2006/metadata/properties"/>
    <ds:schemaRef ds:uri="http://schemas.openxmlformats.org/package/2006/metadata/core-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Joint Plan</vt:lpstr>
      <vt:lpstr>Instructions </vt:lpstr>
      <vt:lpstr>Joint Plan Example</vt:lpstr>
      <vt:lpstr>Pre-Populated Data</vt:lpstr>
      <vt:lpstr>'Instructions '!Print_Area</vt:lpstr>
      <vt:lpstr>'Joint Plan'!Print_Area</vt:lpstr>
      <vt:lpstr>'Joint Plan Example'!Print_Area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Keith Miller</dc:creator>
  <cp:keywords/>
  <dc:description/>
  <cp:lastModifiedBy>DeSchutter, Nicole ECC:EX</cp:lastModifiedBy>
  <cp:revision/>
  <dcterms:created xsi:type="dcterms:W3CDTF">2018-11-23T05:49:10Z</dcterms:created>
  <dcterms:modified xsi:type="dcterms:W3CDTF">2026-05-25T22:30:59Z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0x0101006E28F8A4D620554784C7E3916FE567FB</vt:lpwstr>
  </property>
  <property fmtid="{D5CDD505-2E9C-101B-9397-08002B2CF9AE}" pid="3" name="MediaServiceImageTags">
    <vt:lpwstr/>
  </property>
</Properties>
</file>