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cgov-my.sharepoint.com/personal/andrea_robson_gov_bc_ca/Documents/Desktop/"/>
    </mc:Choice>
  </mc:AlternateContent>
  <xr:revisionPtr revIDLastSave="0" documentId="8_{EB7F668F-AE00-4DD1-925B-F38C767459AF}" xr6:coauthVersionLast="47" xr6:coauthVersionMax="47" xr10:uidLastSave="{00000000-0000-0000-0000-000000000000}"/>
  <bookViews>
    <workbookView xWindow="28680" yWindow="-120" windowWidth="29040" windowHeight="15720" tabRatio="1000" xr2:uid="{4758D6FC-EA38-4C33-BEB8-9C976A955396}"/>
  </bookViews>
  <sheets>
    <sheet name="Targeted Spending - Indigenous" sheetId="2" r:id="rId1"/>
    <sheet name="ABED" sheetId="3" state="hidden" r:id="rId2"/>
  </sheets>
  <definedNames>
    <definedName name="ABED">ABED!$A$8:$K$68</definedName>
    <definedName name="_xlnm.Print_Area" localSheetId="1">ABED!$C$1:$J$69</definedName>
    <definedName name="_xlnm.Print_Titles" localSheetId="0">'Targeted Spending - Indigenous'!$1:$7</definedName>
    <definedName name="SD">ABED!$A$9:$C$68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2" l="1"/>
  <c r="K28" i="2"/>
  <c r="I45" i="2"/>
  <c r="K32" i="2"/>
  <c r="K27" i="2"/>
  <c r="B34" i="2" s="1"/>
  <c r="G16" i="2"/>
  <c r="K69" i="3"/>
  <c r="F9" i="2"/>
  <c r="H69" i="3"/>
  <c r="I69" i="3"/>
  <c r="F12" i="2" l="1"/>
  <c r="F10" i="2" l="1"/>
  <c r="F13" i="2"/>
  <c r="F11" i="2" l="1"/>
  <c r="F14" i="2" s="1"/>
  <c r="G68" i="3"/>
  <c r="J68" i="3" s="1"/>
  <c r="G11" i="3"/>
  <c r="J11" i="3" s="1"/>
  <c r="G12" i="3"/>
  <c r="J12" i="3" s="1"/>
  <c r="G13" i="3"/>
  <c r="J13" i="3" s="1"/>
  <c r="G14" i="3"/>
  <c r="J14" i="3" s="1"/>
  <c r="G15" i="3"/>
  <c r="J15" i="3" s="1"/>
  <c r="G16" i="3"/>
  <c r="J16" i="3" s="1"/>
  <c r="G17" i="3"/>
  <c r="J17" i="3" s="1"/>
  <c r="G18" i="3"/>
  <c r="J18" i="3" s="1"/>
  <c r="G19" i="3"/>
  <c r="J19" i="3" s="1"/>
  <c r="G20" i="3"/>
  <c r="J20" i="3" s="1"/>
  <c r="G21" i="3"/>
  <c r="J21" i="3" s="1"/>
  <c r="G22" i="3"/>
  <c r="J22" i="3" s="1"/>
  <c r="G23" i="3"/>
  <c r="J23" i="3" s="1"/>
  <c r="G24" i="3"/>
  <c r="J24" i="3" s="1"/>
  <c r="G25" i="3"/>
  <c r="J25" i="3" s="1"/>
  <c r="G26" i="3"/>
  <c r="J26" i="3" s="1"/>
  <c r="G27" i="3"/>
  <c r="J27" i="3" s="1"/>
  <c r="G28" i="3"/>
  <c r="J28" i="3" s="1"/>
  <c r="G29" i="3"/>
  <c r="J29" i="3" s="1"/>
  <c r="G30" i="3"/>
  <c r="J30" i="3" s="1"/>
  <c r="G31" i="3"/>
  <c r="J31" i="3" s="1"/>
  <c r="G32" i="3"/>
  <c r="J32" i="3" s="1"/>
  <c r="G33" i="3"/>
  <c r="J33" i="3" s="1"/>
  <c r="G34" i="3"/>
  <c r="J34" i="3" s="1"/>
  <c r="G35" i="3"/>
  <c r="J35" i="3" s="1"/>
  <c r="G36" i="3"/>
  <c r="J36" i="3" s="1"/>
  <c r="G37" i="3"/>
  <c r="J37" i="3" s="1"/>
  <c r="G38" i="3"/>
  <c r="J38" i="3" s="1"/>
  <c r="G39" i="3"/>
  <c r="J39" i="3" s="1"/>
  <c r="G40" i="3"/>
  <c r="J40" i="3" s="1"/>
  <c r="G41" i="3"/>
  <c r="J41" i="3" s="1"/>
  <c r="G8" i="2" s="1"/>
  <c r="G42" i="3"/>
  <c r="J42" i="3" s="1"/>
  <c r="G43" i="3"/>
  <c r="J43" i="3" s="1"/>
  <c r="G44" i="3"/>
  <c r="J44" i="3" s="1"/>
  <c r="G45" i="3"/>
  <c r="J45" i="3" s="1"/>
  <c r="G46" i="3"/>
  <c r="J46" i="3" s="1"/>
  <c r="G47" i="3"/>
  <c r="J47" i="3" s="1"/>
  <c r="G48" i="3"/>
  <c r="J48" i="3" s="1"/>
  <c r="G49" i="3"/>
  <c r="J49" i="3" s="1"/>
  <c r="G50" i="3"/>
  <c r="J50" i="3" s="1"/>
  <c r="G51" i="3"/>
  <c r="J51" i="3" s="1"/>
  <c r="G52" i="3"/>
  <c r="J52" i="3" s="1"/>
  <c r="G53" i="3"/>
  <c r="J53" i="3" s="1"/>
  <c r="G54" i="3"/>
  <c r="J54" i="3" s="1"/>
  <c r="G55" i="3"/>
  <c r="J55" i="3" s="1"/>
  <c r="G56" i="3"/>
  <c r="J56" i="3" s="1"/>
  <c r="G57" i="3"/>
  <c r="J57" i="3" s="1"/>
  <c r="G58" i="3"/>
  <c r="J58" i="3" s="1"/>
  <c r="G59" i="3"/>
  <c r="J59" i="3" s="1"/>
  <c r="G60" i="3"/>
  <c r="J60" i="3" s="1"/>
  <c r="G61" i="3"/>
  <c r="J61" i="3" s="1"/>
  <c r="G62" i="3"/>
  <c r="J62" i="3" s="1"/>
  <c r="G63" i="3"/>
  <c r="J63" i="3" s="1"/>
  <c r="G64" i="3"/>
  <c r="J64" i="3" s="1"/>
  <c r="G65" i="3"/>
  <c r="J65" i="3" s="1"/>
  <c r="G66" i="3"/>
  <c r="J66" i="3" s="1"/>
  <c r="G67" i="3"/>
  <c r="J67" i="3" s="1"/>
  <c r="G10" i="3"/>
  <c r="J10" i="3" s="1"/>
  <c r="G9" i="3"/>
  <c r="J9" i="3" s="1"/>
  <c r="F69" i="3"/>
  <c r="G69" i="3" l="1"/>
  <c r="J69" i="3" l="1"/>
  <c r="E69" i="3" l="1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6" i="2" s="1"/>
  <c r="B14" i="3"/>
  <c r="B13" i="3"/>
  <c r="B12" i="3"/>
  <c r="B11" i="3"/>
  <c r="B10" i="3"/>
  <c r="B9" i="3"/>
  <c r="A2" i="3"/>
  <c r="C34" i="2" l="1"/>
</calcChain>
</file>

<file path=xl/sharedStrings.xml><?xml version="1.0" encoding="utf-8"?>
<sst xmlns="http://schemas.openxmlformats.org/spreadsheetml/2006/main" count="141" uniqueCount="137">
  <si>
    <t>Indigenous Education in B.C.</t>
  </si>
  <si>
    <t>(First Nations, Métis and Inuit)</t>
  </si>
  <si>
    <t>Indigenous Education – Year-End Financial Report</t>
  </si>
  <si>
    <t>for School Year 2024/25</t>
  </si>
  <si>
    <t>School District:</t>
  </si>
  <si>
    <t>&lt;--  Please Select your School District</t>
  </si>
  <si>
    <r>
      <t xml:space="preserve">Indigenous Education Targeted Spending Amount for 2023-24 </t>
    </r>
    <r>
      <rPr>
        <b/>
        <sz val="13"/>
        <rFont val="Calibri"/>
        <family val="2"/>
        <scheme val="minor"/>
      </rPr>
      <t>(as per Appendix 1 of Financial Statement Instructions)</t>
    </r>
  </si>
  <si>
    <t xml:space="preserve">  Supplement for Unique Student Needs - Indigenous Education (Table 4b)</t>
  </si>
  <si>
    <t xml:space="preserve">  Summer Learning Supplemental Funding (Table 9b)</t>
  </si>
  <si>
    <t xml:space="preserve">  2024-25 Audit Adjustments</t>
  </si>
  <si>
    <t xml:space="preserve">  2023-24 Underspend - Supplement for Unique Student Needs - Indigenous Education (ie. carryforward)</t>
  </si>
  <si>
    <t xml:space="preserve">  2024-25 Spending of Indigenous Education Target</t>
  </si>
  <si>
    <t>Indigenous Education Council Spending Amount for 2024-25</t>
  </si>
  <si>
    <r>
      <t xml:space="preserve">Indigenous Education – Year-End Financial Report to be emailed to </t>
    </r>
    <r>
      <rPr>
        <u/>
        <sz val="18"/>
        <color rgb="FF0000FF"/>
        <rFont val="Calibri"/>
        <family val="2"/>
        <scheme val="minor"/>
      </rPr>
      <t>SDFR@gov.bc.ca</t>
    </r>
    <r>
      <rPr>
        <sz val="18"/>
        <rFont val="Calibri"/>
        <family val="2"/>
        <scheme val="minor"/>
      </rPr>
      <t xml:space="preserve"> prior to </t>
    </r>
    <r>
      <rPr>
        <sz val="18"/>
        <color rgb="FFFF0000"/>
        <rFont val="Calibri"/>
        <family val="2"/>
        <scheme val="minor"/>
      </rPr>
      <t>October 1, 2025</t>
    </r>
  </si>
  <si>
    <t>Information submitted in this template may be shared with FNESC and MNBC.</t>
  </si>
  <si>
    <r>
      <t>The Indigenous Education – Year-End Financial Report has two</t>
    </r>
    <r>
      <rPr>
        <b/>
        <u/>
        <sz val="15"/>
        <color theme="1"/>
        <rFont val="Calibri"/>
        <family val="2"/>
        <scheme val="minor"/>
      </rPr>
      <t xml:space="preserve"> parts</t>
    </r>
    <r>
      <rPr>
        <b/>
        <sz val="15"/>
        <color theme="1"/>
        <rFont val="Calibri"/>
        <family val="2"/>
        <scheme val="minor"/>
      </rPr>
      <t xml:space="preserve"> to be completed by your school district on how funds have been spent in the 2024/25 school year. </t>
    </r>
    <r>
      <rPr>
        <b/>
        <i/>
        <sz val="15"/>
        <color theme="1"/>
        <rFont val="Calibri"/>
        <family val="2"/>
        <scheme val="minor"/>
      </rPr>
      <t>Please complete both parts as indicated below:</t>
    </r>
    <r>
      <rPr>
        <b/>
        <u/>
        <sz val="15"/>
        <color theme="1"/>
        <rFont val="Calibri"/>
        <family val="2"/>
        <scheme val="minor"/>
      </rPr>
      <t xml:space="preserve"> </t>
    </r>
  </si>
  <si>
    <r>
      <rPr>
        <b/>
        <sz val="15"/>
        <color theme="1"/>
        <rFont val="Calibri"/>
        <family val="2"/>
        <scheme val="minor"/>
      </rPr>
      <t>Part 1:</t>
    </r>
    <r>
      <rPr>
        <sz val="15"/>
        <color theme="1"/>
        <rFont val="Calibri"/>
        <family val="2"/>
        <scheme val="minor"/>
      </rPr>
      <t xml:space="preserve"> Financial breakdown of the overall actual Indigenous Education Targeted Spending in your district by Staffing and Program categories. Amounts should be at least the amount shown in Program 1.31 - Indigenous Education on Financial Statements Schedule 2C.</t>
    </r>
  </si>
  <si>
    <r>
      <t xml:space="preserve">Part 2: </t>
    </r>
    <r>
      <rPr>
        <sz val="15"/>
        <color theme="1"/>
        <rFont val="Calibri"/>
        <family val="2"/>
        <scheme val="minor"/>
      </rPr>
      <t>Number of Indigenous students receiving programs and services under Indigenous Education Spending</t>
    </r>
  </si>
  <si>
    <t>Indigenous Education Targeted Spending Amount</t>
  </si>
  <si>
    <t>PART 1</t>
  </si>
  <si>
    <t>STAFFING</t>
  </si>
  <si>
    <r>
      <rPr>
        <b/>
        <sz val="12"/>
        <color theme="1"/>
        <rFont val="Calibri"/>
        <family val="2"/>
      </rPr>
      <t>District Leadership position(s)</t>
    </r>
    <r>
      <rPr>
        <b/>
        <sz val="11"/>
        <color theme="1"/>
        <rFont val="Calibri"/>
        <family val="2"/>
      </rPr>
      <t xml:space="preserve">                            </t>
    </r>
    <r>
      <rPr>
        <sz val="11"/>
        <color theme="1"/>
        <rFont val="Calibri"/>
        <family val="2"/>
      </rPr>
      <t xml:space="preserve"> (e.g. District Principal)</t>
    </r>
  </si>
  <si>
    <r>
      <t xml:space="preserve">District Executive support(s)                          </t>
    </r>
    <r>
      <rPr>
        <sz val="11"/>
        <color theme="1"/>
        <rFont val="Calibri"/>
        <family val="2"/>
      </rPr>
      <t>(e.g. Executive Assistant, Administrative support)</t>
    </r>
  </si>
  <si>
    <r>
      <rPr>
        <b/>
        <sz val="12"/>
        <color theme="1"/>
        <rFont val="Calibri"/>
        <family val="2"/>
      </rPr>
      <t xml:space="preserve">School Leadership position(s)  </t>
    </r>
    <r>
      <rPr>
        <b/>
        <sz val="11"/>
        <color theme="1"/>
        <rFont val="Calibri"/>
        <family val="2"/>
      </rPr>
      <t xml:space="preserve">                        </t>
    </r>
    <r>
      <rPr>
        <sz val="11"/>
        <color theme="1"/>
        <rFont val="Calibri"/>
        <family val="2"/>
      </rPr>
      <t xml:space="preserve">(e.g. Principals, Vice-Principals) </t>
    </r>
  </si>
  <si>
    <r>
      <t xml:space="preserve">Teacher(s) - Academic and Curricular
</t>
    </r>
    <r>
      <rPr>
        <sz val="11"/>
        <color theme="1"/>
        <rFont val="Calibri"/>
        <family val="2"/>
      </rPr>
      <t>(Includes District Indigenous Support Teachers)</t>
    </r>
  </si>
  <si>
    <t xml:space="preserve">Teacher(s) - Language and Culture </t>
  </si>
  <si>
    <t>Teacher(s) - Other</t>
  </si>
  <si>
    <r>
      <rPr>
        <b/>
        <sz val="12"/>
        <color theme="1"/>
        <rFont val="Calibri"/>
        <family val="2"/>
      </rPr>
      <t xml:space="preserve">Paraprofessional Support Staff </t>
    </r>
    <r>
      <rPr>
        <b/>
        <sz val="11"/>
        <color theme="1"/>
        <rFont val="Calibri"/>
        <family val="2"/>
      </rPr>
      <t xml:space="preserve">                                            </t>
    </r>
    <r>
      <rPr>
        <sz val="11"/>
        <color theme="1"/>
        <rFont val="Calibri"/>
        <family val="2"/>
      </rPr>
      <t>(e.g. Indigenous Support Workers, Home School Coordinators)</t>
    </r>
  </si>
  <si>
    <t>Counselling</t>
  </si>
  <si>
    <t>Other</t>
  </si>
  <si>
    <t>TOTAL                 SALARIES/BENEFITS</t>
  </si>
  <si>
    <t>Salaries/Benefits ($)</t>
  </si>
  <si>
    <t>FTEs reflected in Salaries/Benefits row</t>
  </si>
  <si>
    <t>PROGRAMS</t>
  </si>
  <si>
    <t>Learning Resources Instructional/ Curriculum supports</t>
  </si>
  <si>
    <t>Professional Development</t>
  </si>
  <si>
    <r>
      <rPr>
        <b/>
        <sz val="12"/>
        <color theme="1"/>
        <rFont val="Calibri"/>
        <family val="2"/>
      </rPr>
      <t xml:space="preserve">Honoraria </t>
    </r>
    <r>
      <rPr>
        <b/>
        <sz val="11"/>
        <color theme="1"/>
        <rFont val="Calibri"/>
        <family val="2"/>
      </rPr>
      <t xml:space="preserve">                           </t>
    </r>
    <r>
      <rPr>
        <sz val="11"/>
        <color theme="1"/>
        <rFont val="Calibri"/>
        <family val="2"/>
      </rPr>
      <t>(e.g. Learning Supports, Role Model Programs/Elders in Residence)</t>
    </r>
  </si>
  <si>
    <r>
      <rPr>
        <b/>
        <sz val="12"/>
        <color theme="1"/>
        <rFont val="Calibri"/>
        <family val="2"/>
      </rPr>
      <t>Community Engagement/ Special Events</t>
    </r>
    <r>
      <rPr>
        <sz val="12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</rPr>
      <t xml:space="preserve">                                 (i.e., Indigenous graduations, events, gatherings)</t>
    </r>
  </si>
  <si>
    <t>Transportation and Field Trips</t>
  </si>
  <si>
    <r>
      <rPr>
        <b/>
        <sz val="12"/>
        <color theme="1"/>
        <rFont val="Calibri"/>
        <family val="2"/>
      </rPr>
      <t xml:space="preserve">Contracts </t>
    </r>
    <r>
      <rPr>
        <b/>
        <sz val="11"/>
        <color theme="1"/>
        <rFont val="Calibri"/>
        <family val="2"/>
      </rPr>
      <t xml:space="preserve">                                   </t>
    </r>
    <r>
      <rPr>
        <sz val="11"/>
        <color theme="1"/>
        <rFont val="Calibri"/>
        <family val="2"/>
      </rPr>
      <t xml:space="preserve"> (i.e., contracted positions or term projects/positions)</t>
    </r>
  </si>
  <si>
    <t>Special Projects</t>
  </si>
  <si>
    <t>Travel</t>
  </si>
  <si>
    <t>TOTAL                   PROGRAM                 COSTS</t>
  </si>
  <si>
    <t>Program Costs ($)</t>
  </si>
  <si>
    <t>TOTAL OVERALL STAFFING and PROGRAM COSTS:</t>
  </si>
  <si>
    <t>PART 2</t>
  </si>
  <si>
    <t>STUDENTS</t>
  </si>
  <si>
    <r>
      <t xml:space="preserve">Number of Students </t>
    </r>
    <r>
      <rPr>
        <sz val="14"/>
        <color theme="1"/>
        <rFont val="Calibri"/>
        <family val="2"/>
      </rPr>
      <t>(headcount)</t>
    </r>
  </si>
  <si>
    <t>Enter the number of students receiving additional services from the Indigenous Education supplement:</t>
  </si>
  <si>
    <r>
      <t xml:space="preserve"> * Self-identified Indigenous
</t>
    </r>
    <r>
      <rPr>
        <sz val="14"/>
        <color theme="1"/>
        <rFont val="Calibri"/>
        <family val="2"/>
        <scheme val="minor"/>
      </rPr>
      <t xml:space="preserve">    (First Nations, Métis and Inuit)</t>
    </r>
  </si>
  <si>
    <r>
      <t xml:space="preserve">The Indigenous Education Council Capacity Funding – Year-End Financial Report has </t>
    </r>
    <r>
      <rPr>
        <b/>
        <u/>
        <sz val="15"/>
        <color theme="1"/>
        <rFont val="Calibri"/>
        <family val="2"/>
        <scheme val="minor"/>
      </rPr>
      <t>one part</t>
    </r>
    <r>
      <rPr>
        <b/>
        <sz val="15"/>
        <color theme="1"/>
        <rFont val="Calibri"/>
        <family val="2"/>
        <scheme val="minor"/>
      </rPr>
      <t xml:space="preserve"> to be completed by your school district on how funds have been spent in the 2024/25 school year.</t>
    </r>
  </si>
  <si>
    <t>Indigenous Education Council Capacity Funding</t>
  </si>
  <si>
    <r>
      <t xml:space="preserve">Secretariat Support </t>
    </r>
    <r>
      <rPr>
        <sz val="12"/>
        <color theme="1"/>
        <rFont val="Calibri"/>
        <family val="2"/>
      </rPr>
      <t>(e.g. salary, benefits)</t>
    </r>
  </si>
  <si>
    <r>
      <t xml:space="preserve">Meeting Costs                          </t>
    </r>
    <r>
      <rPr>
        <sz val="11"/>
        <color theme="1"/>
        <rFont val="Calibri"/>
        <family val="2"/>
      </rPr>
      <t>(e.g. space, food, equipment)</t>
    </r>
  </si>
  <si>
    <r>
      <rPr>
        <b/>
        <sz val="12"/>
        <color theme="1"/>
        <rFont val="Calibri"/>
        <family val="2"/>
      </rPr>
      <t xml:space="preserve">Travel for IEC meetings - District Staff  </t>
    </r>
    <r>
      <rPr>
        <b/>
        <sz val="11"/>
        <color theme="1"/>
        <rFont val="Calibri"/>
        <family val="2"/>
      </rPr>
      <t xml:space="preserve">                        </t>
    </r>
  </si>
  <si>
    <r>
      <rPr>
        <b/>
        <sz val="12"/>
        <color theme="1"/>
        <rFont val="Calibri"/>
        <family val="2"/>
      </rPr>
      <t xml:space="preserve">Travel for IEC meetings - IEC Members  </t>
    </r>
    <r>
      <rPr>
        <b/>
        <sz val="11"/>
        <color theme="1"/>
        <rFont val="Calibri"/>
        <family val="2"/>
      </rPr>
      <t xml:space="preserve">                        </t>
    </r>
  </si>
  <si>
    <t>Professional Development for IEC Members - Including Provincial Meetings</t>
  </si>
  <si>
    <t>IEC Member Stipends/ Honoraria</t>
  </si>
  <si>
    <t>TOTAL                      IEC COSTS</t>
  </si>
  <si>
    <t>Costs ($)</t>
  </si>
  <si>
    <t>SD Drop Down Link - Do not Delete</t>
  </si>
  <si>
    <t>Appendix 1</t>
  </si>
  <si>
    <t>Yes</t>
  </si>
  <si>
    <t>2024/25 Financial Statement Instructions</t>
  </si>
  <si>
    <t>No</t>
  </si>
  <si>
    <t>Updated July 2025</t>
  </si>
  <si>
    <t>2024-25 Targeted</t>
  </si>
  <si>
    <t>2023-24
Under
Expended</t>
  </si>
  <si>
    <t>2024-25
Audit
Adjustments</t>
  </si>
  <si>
    <t>2023-24
Revised
Target</t>
  </si>
  <si>
    <t>2024-25 IEC Cap Fund</t>
  </si>
  <si>
    <t>School District</t>
  </si>
  <si>
    <r>
      <t xml:space="preserve">Table 4b
</t>
    </r>
    <r>
      <rPr>
        <b/>
        <sz val="6"/>
        <rFont val="Arial"/>
        <family val="2"/>
      </rPr>
      <t>Unique
Student Needs</t>
    </r>
  </si>
  <si>
    <r>
      <t xml:space="preserve">Table 9b
</t>
    </r>
    <r>
      <rPr>
        <b/>
        <sz val="6"/>
        <rFont val="Arial"/>
        <family val="2"/>
      </rPr>
      <t>Summer
Learning</t>
    </r>
  </si>
  <si>
    <t>Total</t>
  </si>
  <si>
    <t>Please select your School District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</si>
  <si>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</si>
  <si>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</si>
  <si>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</si>
  <si>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</si>
  <si>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</si>
  <si>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</si>
  <si>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</si>
  <si>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</si>
  <si>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</si>
  <si>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</si>
  <si>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</si>
  <si>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</si>
  <si>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</si>
  <si>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</si>
  <si>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</si>
  <si>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</si>
  <si>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</si>
  <si>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</si>
  <si>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</si>
  <si>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</si>
  <si>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</si>
  <si>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</si>
  <si>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</si>
  <si>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</si>
  <si>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qathet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</si>
  <si>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</si>
  <si>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</si>
  <si>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</si>
  <si>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</si>
  <si>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</si>
  <si>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</si>
  <si>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</si>
  <si>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</si>
  <si>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</si>
  <si>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</si>
  <si>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</si>
  <si>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</si>
  <si>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</si>
  <si>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</si>
  <si>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</si>
  <si>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</si>
  <si>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</si>
  <si>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</si>
  <si>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Pacific Rim</t>
  </si>
  <si>
    <t>Comox Valley</t>
  </si>
  <si>
    <t>Campbell River</t>
  </si>
  <si>
    <t>Kamloops-Thompson</t>
  </si>
  <si>
    <t>Gold Trail</t>
  </si>
  <si>
    <t>Mission</t>
  </si>
  <si>
    <t>Fraser-Cascade</t>
  </si>
  <si>
    <t>Cowichan Valley</t>
  </si>
  <si>
    <t>Fort Nelson</t>
  </si>
  <si>
    <t>Coast Mountains</t>
  </si>
  <si>
    <t>North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</si>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</sst>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&quot;$&quot;#,##0_);\(&quot;$&quot;#,##0\)"/>
    <numFmt numFmtId="165" formatCode="_-[$$-1009]* #,##0.00_-;\-[$$-1009]* #,##0.00_-;_-[$$-1009]* &quot;-&quot;??_-;_-@_-"/>
    <numFmt numFmtId="166" formatCode="_(* #,##0_);[Red]_(* \(#,##0\);_(* &quot;-&quot;_);_(@_)"/>
    <numFmt numFmtId="167" formatCode="_(&quot;$&quot;* #,##0_);[Red]_(&quot;$&quot;* \(#,##0\);_(&quot;$&quot;* &quot;-&quot;_);_(@_)"/>
    <numFmt numFmtId="168" formatCode="#,##0.0_);\(#,##0.0\)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2"/>
      <color theme="8" tint="0.79998168889431442"/>
      <name val="Calibri"/>
      <family val="2"/>
      <scheme val="minor"/>
    </font>
    <font>
      <b/>
      <sz val="24"/>
      <color theme="8" tint="0.79998168889431442"/>
      <name val="Calibri"/>
      <family val="2"/>
      <scheme val="minor"/>
    </font>
    <font>
      <b/>
      <sz val="26"/>
      <color theme="8" tint="0.79998168889431442"/>
      <name val="Calibri"/>
      <family val="2"/>
      <scheme val="minor"/>
    </font>
    <font>
      <b/>
      <sz val="14"/>
      <color theme="1"/>
      <name val="Calibri"/>
      <family val="2"/>
    </font>
    <font>
      <b/>
      <sz val="18"/>
      <color theme="8" tint="0.79998168889431442"/>
      <name val="Calibri"/>
      <family val="2"/>
      <scheme val="minor"/>
    </font>
    <font>
      <sz val="14"/>
      <color theme="1"/>
      <name val="Calibri"/>
      <family val="2"/>
    </font>
    <font>
      <b/>
      <sz val="18"/>
      <name val="Calibri"/>
      <family val="2"/>
      <scheme val="minor"/>
    </font>
    <font>
      <b/>
      <sz val="18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u/>
      <sz val="18"/>
      <color rgb="FF0000FF"/>
      <name val="Calibri"/>
      <family val="2"/>
      <scheme val="minor"/>
    </font>
    <font>
      <b/>
      <sz val="22"/>
      <color theme="8" tint="0.7999816888943144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9"/>
      <name val="Arial"/>
      <family val="2"/>
    </font>
    <font>
      <b/>
      <sz val="6"/>
      <name val="Arial"/>
      <family val="2"/>
    </font>
    <font>
      <b/>
      <sz val="14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u/>
      <sz val="15"/>
      <color theme="1"/>
      <name val="Calibri"/>
      <family val="2"/>
      <scheme val="minor"/>
    </font>
    <font>
      <b/>
      <i/>
      <sz val="15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28"/>
      <color theme="8" tint="0.79998168889431442"/>
      <name val="Calibri"/>
      <family val="2"/>
      <scheme val="minor"/>
    </font>
    <font>
      <b/>
      <sz val="20"/>
      <color theme="8" tint="0.79998168889431442"/>
      <name val="Calibri"/>
      <family val="2"/>
      <scheme val="minor"/>
    </font>
    <font>
      <b/>
      <sz val="22"/>
      <color theme="8" tint="0.79992065187536243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A670A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125">
        <bgColor theme="0" tint="-0.14993743705557422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4" fillId="0" borderId="0"/>
  </cellStyleXfs>
  <cellXfs count="127">
    <xf numFmtId="0" fontId="0" fillId="0" borderId="0" xfId="0"/>
    <xf numFmtId="44" fontId="0" fillId="5" borderId="14" xfId="1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13" borderId="0" xfId="0" applyFont="1" applyFill="1"/>
    <xf numFmtId="0" fontId="8" fillId="0" borderId="0" xfId="0" applyFont="1"/>
    <xf numFmtId="0" fontId="8" fillId="0" borderId="0" xfId="0" applyFont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0" xfId="0" applyAlignment="1">
      <alignment horizontal="center"/>
    </xf>
    <xf numFmtId="0" fontId="0" fillId="16" borderId="2" xfId="0" applyFill="1" applyBorder="1"/>
    <xf numFmtId="0" fontId="0" fillId="16" borderId="3" xfId="0" applyFill="1" applyBorder="1"/>
    <xf numFmtId="0" fontId="0" fillId="16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0" fillId="16" borderId="30" xfId="0" applyFill="1" applyBorder="1" applyAlignment="1">
      <alignment horizontal="center"/>
    </xf>
    <xf numFmtId="0" fontId="21" fillId="0" borderId="25" xfId="3" applyFont="1" applyBorder="1"/>
    <xf numFmtId="0" fontId="21" fillId="0" borderId="31" xfId="3" applyFont="1" applyBorder="1"/>
    <xf numFmtId="166" fontId="0" fillId="0" borderId="25" xfId="0" applyNumberFormat="1" applyBorder="1"/>
    <xf numFmtId="0" fontId="21" fillId="0" borderId="27" xfId="3" applyFont="1" applyBorder="1"/>
    <xf numFmtId="0" fontId="21" fillId="0" borderId="0" xfId="3" applyFont="1"/>
    <xf numFmtId="166" fontId="0" fillId="0" borderId="27" xfId="0" applyNumberFormat="1" applyBorder="1"/>
    <xf numFmtId="166" fontId="0" fillId="0" borderId="0" xfId="0" applyNumberFormat="1"/>
    <xf numFmtId="0" fontId="21" fillId="0" borderId="5" xfId="3" applyFont="1" applyBorder="1"/>
    <xf numFmtId="0" fontId="21" fillId="0" borderId="6" xfId="3" applyFont="1" applyBorder="1"/>
    <xf numFmtId="166" fontId="0" fillId="0" borderId="5" xfId="0" applyNumberFormat="1" applyBorder="1"/>
    <xf numFmtId="166" fontId="0" fillId="0" borderId="6" xfId="0" applyNumberFormat="1" applyBorder="1"/>
    <xf numFmtId="0" fontId="21" fillId="0" borderId="32" xfId="3" applyFont="1" applyBorder="1"/>
    <xf numFmtId="0" fontId="25" fillId="0" borderId="33" xfId="3" applyFont="1" applyBorder="1"/>
    <xf numFmtId="166" fontId="8" fillId="0" borderId="32" xfId="0" applyNumberFormat="1" applyFont="1" applyBorder="1"/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3" fillId="0" borderId="0" xfId="0" applyFont="1"/>
    <xf numFmtId="0" fontId="12" fillId="0" borderId="0" xfId="0" applyFont="1"/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164" fontId="20" fillId="0" borderId="0" xfId="0" applyNumberFormat="1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wrapText="1"/>
    </xf>
    <xf numFmtId="0" fontId="10" fillId="6" borderId="19" xfId="0" applyFont="1" applyFill="1" applyBorder="1" applyAlignment="1">
      <alignment horizontal="left" vertical="center"/>
    </xf>
    <xf numFmtId="0" fontId="0" fillId="2" borderId="9" xfId="0" applyFill="1" applyBorder="1" applyAlignment="1">
      <alignment vertical="top"/>
    </xf>
    <xf numFmtId="0" fontId="2" fillId="2" borderId="4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5" fillId="2" borderId="10" xfId="0" applyFont="1" applyFill="1" applyBorder="1" applyAlignment="1">
      <alignment horizontal="center" vertical="top" wrapText="1"/>
    </xf>
    <xf numFmtId="0" fontId="5" fillId="9" borderId="10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horizontal="left" vertical="center"/>
    </xf>
    <xf numFmtId="0" fontId="14" fillId="3" borderId="13" xfId="0" applyFont="1" applyFill="1" applyBorder="1" applyAlignment="1">
      <alignment vertical="center" wrapText="1"/>
    </xf>
    <xf numFmtId="44" fontId="8" fillId="11" borderId="15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3" fillId="10" borderId="23" xfId="0" applyFont="1" applyFill="1" applyBorder="1" applyAlignment="1">
      <alignment vertical="center" wrapText="1"/>
    </xf>
    <xf numFmtId="165" fontId="8" fillId="11" borderId="24" xfId="0" applyNumberFormat="1" applyFont="1" applyFill="1" applyBorder="1" applyAlignment="1">
      <alignment vertical="center"/>
    </xf>
    <xf numFmtId="0" fontId="0" fillId="3" borderId="16" xfId="0" applyFill="1" applyBorder="1" applyAlignment="1">
      <alignment vertical="top"/>
    </xf>
    <xf numFmtId="0" fontId="14" fillId="8" borderId="17" xfId="0" applyFont="1" applyFill="1" applyBorder="1" applyAlignment="1">
      <alignment horizontal="center" vertical="top" wrapText="1"/>
    </xf>
    <xf numFmtId="0" fontId="8" fillId="0" borderId="25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166" fontId="0" fillId="0" borderId="31" xfId="0" applyNumberFormat="1" applyBorder="1"/>
    <xf numFmtId="166" fontId="8" fillId="0" borderId="33" xfId="0" applyNumberFormat="1" applyFont="1" applyBorder="1"/>
    <xf numFmtId="0" fontId="8" fillId="0" borderId="26" xfId="0" applyFont="1" applyBorder="1" applyAlignment="1">
      <alignment horizontal="center"/>
    </xf>
    <xf numFmtId="166" fontId="8" fillId="14" borderId="26" xfId="0" applyNumberFormat="1" applyFont="1" applyFill="1" applyBorder="1"/>
    <xf numFmtId="166" fontId="8" fillId="14" borderId="28" xfId="0" applyNumberFormat="1" applyFont="1" applyFill="1" applyBorder="1"/>
    <xf numFmtId="166" fontId="8" fillId="14" borderId="34" xfId="0" applyNumberFormat="1" applyFont="1" applyFill="1" applyBorder="1"/>
    <xf numFmtId="0" fontId="3" fillId="3" borderId="18" xfId="0" applyFont="1" applyFill="1" applyBorder="1" applyAlignment="1">
      <alignment vertical="center"/>
    </xf>
    <xf numFmtId="165" fontId="0" fillId="5" borderId="35" xfId="1" applyNumberFormat="1" applyFont="1" applyFill="1" applyBorder="1" applyAlignment="1" applyProtection="1">
      <alignment vertical="center"/>
      <protection locked="0"/>
    </xf>
    <xf numFmtId="165" fontId="8" fillId="11" borderId="36" xfId="1" applyNumberFormat="1" applyFont="1" applyFill="1" applyBorder="1" applyAlignment="1" applyProtection="1">
      <alignment vertical="center"/>
    </xf>
    <xf numFmtId="0" fontId="3" fillId="3" borderId="13" xfId="0" applyFont="1" applyFill="1" applyBorder="1" applyAlignment="1">
      <alignment vertical="center" wrapText="1"/>
    </xf>
    <xf numFmtId="3" fontId="0" fillId="5" borderId="14" xfId="0" applyNumberForma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/>
    </xf>
    <xf numFmtId="0" fontId="31" fillId="0" borderId="6" xfId="0" applyFont="1" applyBorder="1" applyAlignment="1">
      <alignment horizontal="center" wrapText="1"/>
    </xf>
    <xf numFmtId="0" fontId="31" fillId="0" borderId="6" xfId="0" applyFont="1" applyBorder="1" applyAlignment="1">
      <alignment horizontal="center" vertical="center" wrapText="1"/>
    </xf>
    <xf numFmtId="17" fontId="31" fillId="0" borderId="0" xfId="0" quotePrefix="1" applyNumberFormat="1" applyFont="1" applyAlignment="1">
      <alignment vertical="center" wrapText="1"/>
    </xf>
    <xf numFmtId="17" fontId="31" fillId="0" borderId="0" xfId="0" quotePrefix="1" applyNumberFormat="1" applyFont="1" applyAlignment="1">
      <alignment vertical="center"/>
    </xf>
    <xf numFmtId="17" fontId="31" fillId="0" borderId="6" xfId="0" quotePrefix="1" applyNumberFormat="1" applyFont="1" applyBorder="1" applyAlignment="1">
      <alignment vertical="center"/>
    </xf>
    <xf numFmtId="167" fontId="33" fillId="2" borderId="0" xfId="0" applyNumberFormat="1" applyFont="1" applyFill="1" applyAlignment="1">
      <alignment horizontal="left" vertical="center"/>
    </xf>
    <xf numFmtId="167" fontId="33" fillId="2" borderId="6" xfId="0" applyNumberFormat="1" applyFont="1" applyFill="1" applyBorder="1" applyAlignment="1">
      <alignment horizontal="left" vertical="center"/>
    </xf>
    <xf numFmtId="0" fontId="3" fillId="3" borderId="11" xfId="0" applyFont="1" applyFill="1" applyBorder="1" applyAlignment="1">
      <alignment vertical="center" wrapText="1"/>
    </xf>
    <xf numFmtId="168" fontId="0" fillId="5" borderId="1" xfId="1" applyNumberFormat="1" applyFont="1" applyFill="1" applyBorder="1" applyAlignment="1" applyProtection="1">
      <alignment vertical="center"/>
      <protection locked="0"/>
    </xf>
    <xf numFmtId="168" fontId="8" fillId="11" borderId="12" xfId="1" applyNumberFormat="1" applyFont="1" applyFill="1" applyBorder="1" applyAlignment="1" applyProtection="1">
      <alignment vertical="center"/>
    </xf>
    <xf numFmtId="168" fontId="0" fillId="17" borderId="40" xfId="1" applyNumberFormat="1" applyFont="1" applyFill="1" applyBorder="1" applyAlignme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4" fillId="0" borderId="0" xfId="0" applyFont="1"/>
    <xf numFmtId="0" fontId="33" fillId="0" borderId="0" xfId="0" applyFont="1" applyAlignment="1">
      <alignment horizontal="left" vertical="center"/>
    </xf>
    <xf numFmtId="3" fontId="0" fillId="0" borderId="35" xfId="0" applyNumberFormat="1" applyBorder="1"/>
    <xf numFmtId="3" fontId="0" fillId="0" borderId="42" xfId="0" applyNumberFormat="1" applyBorder="1"/>
    <xf numFmtId="3" fontId="0" fillId="0" borderId="0" xfId="0" applyNumberFormat="1"/>
    <xf numFmtId="168" fontId="0" fillId="5" borderId="2" xfId="1" applyNumberFormat="1" applyFont="1" applyFill="1" applyBorder="1" applyAlignment="1" applyProtection="1">
      <alignment vertical="center"/>
      <protection locked="0"/>
    </xf>
    <xf numFmtId="168" fontId="8" fillId="11" borderId="43" xfId="1" applyNumberFormat="1" applyFont="1" applyFill="1" applyBorder="1" applyAlignment="1" applyProtection="1">
      <alignment vertical="center"/>
    </xf>
    <xf numFmtId="0" fontId="33" fillId="0" borderId="0" xfId="0" applyFont="1" applyAlignment="1">
      <alignment horizontal="left" vertical="center"/>
    </xf>
    <xf numFmtId="0" fontId="5" fillId="12" borderId="22" xfId="0" applyFont="1" applyFill="1" applyBorder="1" applyAlignment="1">
      <alignment horizontal="center" vertical="top" wrapText="1"/>
    </xf>
    <xf numFmtId="0" fontId="5" fillId="12" borderId="20" xfId="0" applyFont="1" applyFill="1" applyBorder="1" applyAlignment="1">
      <alignment horizontal="center" vertical="top" wrapText="1"/>
    </xf>
    <xf numFmtId="0" fontId="5" fillId="12" borderId="21" xfId="0" applyFont="1" applyFill="1" applyBorder="1" applyAlignment="1">
      <alignment horizontal="center" vertical="top" wrapText="1"/>
    </xf>
    <xf numFmtId="0" fontId="5" fillId="12" borderId="27" xfId="0" applyFont="1" applyFill="1" applyBorder="1" applyAlignment="1">
      <alignment horizontal="center" vertical="top" wrapText="1"/>
    </xf>
    <xf numFmtId="0" fontId="5" fillId="12" borderId="0" xfId="0" applyFont="1" applyFill="1" applyAlignment="1">
      <alignment horizontal="center" vertical="top" wrapText="1"/>
    </xf>
    <xf numFmtId="0" fontId="5" fillId="12" borderId="37" xfId="0" applyFont="1" applyFill="1" applyBorder="1" applyAlignment="1">
      <alignment horizontal="center" vertical="top" wrapText="1"/>
    </xf>
    <xf numFmtId="0" fontId="5" fillId="12" borderId="39" xfId="0" applyFont="1" applyFill="1" applyBorder="1" applyAlignment="1">
      <alignment horizontal="center" vertical="top" wrapText="1"/>
    </xf>
    <xf numFmtId="0" fontId="5" fillId="12" borderId="40" xfId="0" applyFont="1" applyFill="1" applyBorder="1" applyAlignment="1">
      <alignment horizontal="center" vertical="top" wrapText="1"/>
    </xf>
    <xf numFmtId="0" fontId="5" fillId="12" borderId="41" xfId="0" applyFont="1" applyFill="1" applyBorder="1" applyAlignment="1">
      <alignment horizontal="center" vertical="top" wrapText="1"/>
    </xf>
    <xf numFmtId="0" fontId="9" fillId="4" borderId="19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left" vertical="top" wrapText="1"/>
    </xf>
    <xf numFmtId="0" fontId="3" fillId="3" borderId="30" xfId="0" applyFont="1" applyFill="1" applyBorder="1" applyAlignment="1">
      <alignment horizontal="left" vertical="top" wrapText="1"/>
    </xf>
    <xf numFmtId="0" fontId="34" fillId="0" borderId="0" xfId="0" applyFont="1" applyAlignment="1">
      <alignment horizontal="left"/>
    </xf>
    <xf numFmtId="167" fontId="17" fillId="2" borderId="0" xfId="0" applyNumberFormat="1" applyFont="1" applyFill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5" fillId="12" borderId="1" xfId="0" applyFont="1" applyFill="1" applyBorder="1" applyAlignment="1">
      <alignment horizontal="center" vertical="top" wrapText="1"/>
    </xf>
    <xf numFmtId="0" fontId="35" fillId="0" borderId="0" xfId="0" applyFont="1" applyAlignment="1">
      <alignment horizontal="left" wrapText="1"/>
    </xf>
    <xf numFmtId="0" fontId="39" fillId="7" borderId="0" xfId="0" applyFont="1" applyFill="1" applyAlignment="1">
      <alignment horizontal="center" vertical="center"/>
    </xf>
    <xf numFmtId="0" fontId="27" fillId="7" borderId="0" xfId="0" applyFont="1" applyFill="1" applyAlignment="1">
      <alignment horizontal="center"/>
    </xf>
    <xf numFmtId="0" fontId="40" fillId="7" borderId="0" xfId="0" applyFont="1" applyFill="1" applyAlignment="1">
      <alignment horizontal="center"/>
    </xf>
    <xf numFmtId="0" fontId="35" fillId="0" borderId="0" xfId="0" applyFont="1" applyAlignment="1">
      <alignment horizontal="left"/>
    </xf>
    <xf numFmtId="0" fontId="17" fillId="0" borderId="0" xfId="0" applyFont="1" applyAlignment="1">
      <alignment horizontal="left" vertical="center" indent="1"/>
    </xf>
    <xf numFmtId="0" fontId="34" fillId="0" borderId="0" xfId="0" applyFont="1" applyAlignment="1">
      <alignment horizontal="left" vertical="top" wrapText="1"/>
    </xf>
    <xf numFmtId="0" fontId="17" fillId="15" borderId="0" xfId="0" applyFont="1" applyFill="1" applyAlignment="1">
      <alignment horizontal="left"/>
    </xf>
    <xf numFmtId="0" fontId="41" fillId="7" borderId="0" xfId="0" applyFont="1" applyFill="1" applyAlignment="1">
      <alignment horizontal="center" vertical="center" wrapText="1"/>
    </xf>
    <xf numFmtId="0" fontId="20" fillId="0" borderId="0" xfId="2" applyFont="1" applyFill="1" applyBorder="1" applyAlignment="1" applyProtection="1">
      <alignment horizontal="left"/>
    </xf>
    <xf numFmtId="0" fontId="0" fillId="0" borderId="27" xfId="0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14" borderId="28" xfId="0" applyFont="1" applyFill="1" applyBorder="1" applyAlignment="1">
      <alignment horizontal="center" vertical="center" wrapText="1"/>
    </xf>
    <xf numFmtId="0" fontId="8" fillId="14" borderId="29" xfId="0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8" fillId="14" borderId="0" xfId="0" applyFont="1" applyFill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</cellXfs>
  <cellStyles count="4">
    <cellStyle name="Currency" xfId="1" builtinId="4"/>
    <cellStyle name="Hyperlink" xfId="2" builtinId="8"/>
    <cellStyle name="Normal" xfId="0" builtinId="0"/>
    <cellStyle name="Normal 2" xfId="3" xr:uid="{FF402D0B-58EE-4C27-A73B-5382E2ADF6B9}"/>
  </cellStyles>
  <dxfs count="0"/>
  <tableStyles count="0" defaultTableStyle="TableStyleMedium2" defaultPivotStyle="PivotStyleLight16"/>
  <colors>
    <mruColors>
      <color rgb="FF0000FF"/>
      <color rgb="FF00FF00"/>
      <color rgb="FFEAF3FA"/>
      <color rgb="FFBF97C3"/>
      <color rgb="FFC9A8CC"/>
      <color rgb="FFA670AC"/>
      <color rgb="FFCC99FF"/>
      <color rgb="FF93458D"/>
      <color rgb="FF834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Drop" dropStyle="combo" dx="16" fmlaLink="ABED!$A$1" fmlaRange="ABED!$B$8:$B$68" sel="3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0</xdr:row>
      <xdr:rowOff>7407</xdr:rowOff>
    </xdr:from>
    <xdr:to>
      <xdr:col>2</xdr:col>
      <xdr:colOff>231671</xdr:colOff>
      <xdr:row>3</xdr:row>
      <xdr:rowOff>186690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flipH="1">
          <a:off x="2933700" y="7407"/>
          <a:ext cx="1365146" cy="113559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</xdr:colOff>
          <xdr:row>4</xdr:row>
          <xdr:rowOff>114300</xdr:rowOff>
        </xdr:from>
        <xdr:to>
          <xdr:col>4</xdr:col>
          <xdr:colOff>1009650</xdr:colOff>
          <xdr:row>6</xdr:row>
          <xdr:rowOff>28575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DFR@gov.bc.ca?subject=SDxx%20-%20Indigenous%20Education%20Year-End%20Financial%20Report%202023/24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7F335-5710-4130-BE87-C94F6E72CBC1}">
  <sheetPr codeName="Sheet1">
    <pageSetUpPr fitToPage="1"/>
  </sheetPr>
  <dimension ref="A1:AJ46"/>
  <sheetViews>
    <sheetView tabSelected="1" zoomScale="80" zoomScaleNormal="80" workbookViewId="0">
      <selection activeCell="P3" sqref="P3"/>
    </sheetView>
  </sheetViews>
  <sheetFormatPr defaultColWidth="9.21875" defaultRowHeight="14.4" x14ac:dyDescent="0.3"/>
  <cols>
    <col min="1" max="1" width="40.21875" customWidth="1"/>
    <col min="2" max="2" width="20.77734375" customWidth="1"/>
    <col min="3" max="3" width="22.21875" customWidth="1"/>
    <col min="4" max="4" width="19.44140625" customWidth="1"/>
    <col min="5" max="5" width="22.21875" customWidth="1"/>
    <col min="6" max="6" width="19.5546875" customWidth="1"/>
    <col min="7" max="7" width="17.77734375" customWidth="1"/>
    <col min="8" max="8" width="22.21875" customWidth="1"/>
    <col min="9" max="10" width="18.21875" customWidth="1"/>
    <col min="11" max="11" width="20.5546875" customWidth="1"/>
    <col min="12" max="12" width="3.77734375" customWidth="1"/>
  </cols>
  <sheetData>
    <row r="1" spans="1:36" ht="28.2" customHeight="1" x14ac:dyDescent="0.3">
      <c r="A1" s="109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31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</row>
    <row r="2" spans="1:36" ht="28.2" customHeight="1" x14ac:dyDescent="0.3">
      <c r="A2" s="116" t="s">
        <v>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31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</row>
    <row r="3" spans="1:36" ht="22.95" customHeight="1" x14ac:dyDescent="0.65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33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</row>
    <row r="4" spans="1:36" ht="21" customHeight="1" x14ac:dyDescent="0.6">
      <c r="A4" s="111" t="s">
        <v>3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34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</row>
    <row r="5" spans="1:36" ht="4.2" customHeight="1" x14ac:dyDescent="0.45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</row>
    <row r="6" spans="1:36" ht="22.95" customHeight="1" x14ac:dyDescent="0.45">
      <c r="A6" s="36" t="s">
        <v>4</v>
      </c>
      <c r="B6" s="113" t="str">
        <f>IF(ISERROR(VLOOKUP(ABED!A1,SD,2,FALSE)),"",VLOOKUP(ABED!A1,SD,2,FALSE))</f>
        <v>06 (Rocky Mountain)</v>
      </c>
      <c r="C6" s="113"/>
      <c r="D6" s="113"/>
      <c r="E6" s="113"/>
      <c r="F6" s="115" t="s">
        <v>5</v>
      </c>
      <c r="G6" s="115"/>
      <c r="H6" s="115"/>
      <c r="I6" s="69"/>
      <c r="J6" s="69"/>
      <c r="K6" s="69"/>
      <c r="L6" s="35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</row>
    <row r="7" spans="1:36" ht="3.75" customHeight="1" x14ac:dyDescent="0.45">
      <c r="A7" s="36"/>
      <c r="B7" s="37"/>
      <c r="C7" s="37"/>
      <c r="D7" s="37"/>
      <c r="E7" s="37"/>
      <c r="F7" s="35"/>
      <c r="G7" s="35"/>
      <c r="H7" s="35"/>
      <c r="I7" s="35"/>
      <c r="J7" s="35"/>
      <c r="K7" s="35"/>
      <c r="L7" s="35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</row>
    <row r="8" spans="1:36" ht="22.95" customHeight="1" x14ac:dyDescent="0.45">
      <c r="A8" s="106" t="s">
        <v>6</v>
      </c>
      <c r="B8" s="106"/>
      <c r="C8" s="106"/>
      <c r="D8" s="106"/>
      <c r="E8" s="106"/>
      <c r="F8" s="106"/>
      <c r="G8" s="105">
        <f>IF(ABED!A1=1,0,VLOOKUP(ABED!A1,ABED,10,FALSE))</f>
        <v>1316837</v>
      </c>
      <c r="H8" s="105"/>
      <c r="I8" s="35"/>
      <c r="J8" s="35"/>
      <c r="K8" s="35"/>
      <c r="L8" s="35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</row>
    <row r="9" spans="1:36" ht="21" customHeight="1" x14ac:dyDescent="0.45">
      <c r="A9" s="89" t="s">
        <v>7</v>
      </c>
      <c r="B9" s="89"/>
      <c r="C9" s="89"/>
      <c r="D9" s="89"/>
      <c r="E9" s="89"/>
      <c r="F9" s="75">
        <f>IF(ABED!A1=1,0,VLOOKUP(ABED!A1,ABED,5,FALSE))</f>
        <v>1239000</v>
      </c>
      <c r="G9" s="68"/>
      <c r="H9" s="68"/>
      <c r="I9" s="35"/>
      <c r="J9" s="35"/>
      <c r="K9" s="35"/>
      <c r="L9" s="35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</row>
    <row r="10" spans="1:36" ht="21" customHeight="1" x14ac:dyDescent="0.45">
      <c r="A10" s="89" t="s">
        <v>8</v>
      </c>
      <c r="B10" s="89"/>
      <c r="C10" s="89"/>
      <c r="D10" s="89"/>
      <c r="E10" s="89"/>
      <c r="F10" s="76">
        <f>IF(ABED!A1=1,0,VLOOKUP(ABED!A1,ABED,6,FALSE))</f>
        <v>0</v>
      </c>
      <c r="G10" s="68"/>
      <c r="H10" s="68"/>
      <c r="I10" s="35"/>
      <c r="J10" s="35"/>
      <c r="K10" s="35"/>
      <c r="L10" s="35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</row>
    <row r="11" spans="1:36" ht="21" customHeight="1" x14ac:dyDescent="0.45">
      <c r="A11" s="89"/>
      <c r="B11" s="89"/>
      <c r="F11" s="75">
        <f>SUM(F9:F10)</f>
        <v>1239000</v>
      </c>
      <c r="G11" s="68"/>
      <c r="H11" s="68"/>
      <c r="I11" s="35"/>
      <c r="J11" s="35"/>
      <c r="K11" s="35"/>
      <c r="L11" s="35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</row>
    <row r="12" spans="1:36" ht="21" customHeight="1" x14ac:dyDescent="0.45">
      <c r="A12" s="89" t="s">
        <v>9</v>
      </c>
      <c r="B12" s="89"/>
      <c r="C12" s="89"/>
      <c r="D12" s="89"/>
      <c r="E12" s="89"/>
      <c r="F12" s="75">
        <f>IF(ABED!A1=1,0,VLOOKUP(ABED!A1,ABED,9,FALSE))</f>
        <v>0</v>
      </c>
      <c r="G12" s="68"/>
      <c r="H12" s="68"/>
      <c r="I12" s="35"/>
      <c r="J12" s="35"/>
      <c r="K12" s="35"/>
      <c r="L12" s="35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</row>
    <row r="13" spans="1:36" ht="21" customHeight="1" x14ac:dyDescent="0.45">
      <c r="A13" s="89" t="s">
        <v>10</v>
      </c>
      <c r="B13" s="89"/>
      <c r="C13" s="89"/>
      <c r="D13" s="89"/>
      <c r="E13" s="89"/>
      <c r="F13" s="76">
        <f>IF(ABED!A1=1,0,VLOOKUP(ABED!A1,ABED,8,FALSE))</f>
        <v>77837</v>
      </c>
      <c r="G13" s="68"/>
      <c r="H13" s="68"/>
      <c r="I13" s="35"/>
      <c r="J13" s="35"/>
      <c r="K13" s="35"/>
      <c r="L13" s="35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</row>
    <row r="14" spans="1:36" ht="21" customHeight="1" x14ac:dyDescent="0.45">
      <c r="A14" s="89" t="s">
        <v>11</v>
      </c>
      <c r="B14" s="89"/>
      <c r="C14" s="89"/>
      <c r="D14" s="89"/>
      <c r="E14" s="89"/>
      <c r="F14" s="75">
        <f>SUM(F11:F13)</f>
        <v>1316837</v>
      </c>
      <c r="G14" s="68"/>
      <c r="H14" s="68"/>
      <c r="I14" s="35"/>
      <c r="J14" s="35"/>
      <c r="K14" s="35"/>
      <c r="L14" s="35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1:36" ht="21" customHeight="1" x14ac:dyDescent="0.45">
      <c r="A15" s="83"/>
      <c r="B15" s="83"/>
      <c r="C15" s="83"/>
      <c r="D15" s="83"/>
      <c r="E15" s="83"/>
      <c r="F15" s="75"/>
      <c r="G15" s="68"/>
      <c r="H15" s="68"/>
      <c r="I15" s="35"/>
      <c r="J15" s="35"/>
      <c r="K15" s="35"/>
      <c r="L15" s="35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</row>
    <row r="16" spans="1:36" ht="21" customHeight="1" x14ac:dyDescent="0.45">
      <c r="A16" s="106" t="s">
        <v>12</v>
      </c>
      <c r="B16" s="106"/>
      <c r="C16" s="106"/>
      <c r="D16" s="106"/>
      <c r="E16" s="106"/>
      <c r="F16" s="106"/>
      <c r="G16" s="105">
        <f>IF(ABED!A1=1,0,VLOOKUP(ABED!A1,ABED,11,FALSE))</f>
        <v>71623</v>
      </c>
      <c r="H16" s="105"/>
      <c r="I16" s="35"/>
      <c r="J16" s="35"/>
      <c r="K16" s="35"/>
      <c r="L16" s="35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</row>
    <row r="17" spans="1:36" ht="4.2" customHeight="1" x14ac:dyDescent="0.45">
      <c r="A17" s="36"/>
      <c r="B17" s="36"/>
      <c r="C17" s="36"/>
      <c r="D17" s="36"/>
      <c r="E17" s="36"/>
      <c r="F17" s="36"/>
      <c r="G17" s="38"/>
      <c r="H17" s="38"/>
      <c r="I17" s="35"/>
      <c r="J17" s="35"/>
      <c r="K17" s="35"/>
      <c r="L17" s="35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</row>
    <row r="18" spans="1:36" ht="22.2" customHeight="1" x14ac:dyDescent="0.45">
      <c r="A18" s="117" t="s">
        <v>13</v>
      </c>
      <c r="B18" s="117"/>
      <c r="C18" s="117"/>
      <c r="D18" s="117"/>
      <c r="E18" s="117"/>
      <c r="F18" s="117"/>
      <c r="G18" s="117"/>
      <c r="H18" s="117"/>
      <c r="I18" s="35"/>
      <c r="J18" s="35"/>
      <c r="K18" s="35"/>
      <c r="L18" s="35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</row>
    <row r="19" spans="1:36" s="82" customFormat="1" ht="21" customHeight="1" x14ac:dyDescent="0.4">
      <c r="A19" s="104" t="s">
        <v>14</v>
      </c>
      <c r="B19" s="104"/>
      <c r="C19" s="104"/>
      <c r="D19" s="104"/>
      <c r="E19" s="104"/>
      <c r="F19" s="104"/>
      <c r="G19" s="104"/>
      <c r="H19" s="104"/>
      <c r="I19" s="104"/>
      <c r="J19" s="104"/>
      <c r="K19" s="104"/>
    </row>
    <row r="20" spans="1:36" ht="19.95" customHeight="1" x14ac:dyDescent="0.4">
      <c r="A20" s="108" t="s">
        <v>15</v>
      </c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40"/>
    </row>
    <row r="21" spans="1:36" ht="38.700000000000003" customHeight="1" x14ac:dyDescent="0.3">
      <c r="A21" s="114" t="s">
        <v>16</v>
      </c>
      <c r="B21" s="114"/>
      <c r="C21" s="114"/>
      <c r="D21" s="114"/>
      <c r="E21" s="114"/>
      <c r="F21" s="114"/>
      <c r="G21" s="114"/>
      <c r="H21" s="114"/>
      <c r="I21" s="114"/>
      <c r="J21" s="114"/>
      <c r="K21" s="114"/>
    </row>
    <row r="22" spans="1:36" ht="19.95" customHeight="1" x14ac:dyDescent="0.4">
      <c r="A22" s="112" t="s">
        <v>17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</row>
    <row r="23" spans="1:36" ht="4.2" customHeight="1" thickBot="1" x14ac:dyDescent="0.45">
      <c r="A23" s="39"/>
    </row>
    <row r="24" spans="1:36" ht="27" customHeight="1" thickBot="1" x14ac:dyDescent="0.35">
      <c r="A24" s="99" t="s">
        <v>18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1"/>
    </row>
    <row r="25" spans="1:36" ht="27" customHeight="1" thickBot="1" x14ac:dyDescent="0.35">
      <c r="A25" s="41" t="s">
        <v>19</v>
      </c>
      <c r="B25" s="99" t="s">
        <v>20</v>
      </c>
      <c r="C25" s="100"/>
      <c r="D25" s="100"/>
      <c r="E25" s="100"/>
      <c r="F25" s="100"/>
      <c r="G25" s="100"/>
      <c r="H25" s="100"/>
      <c r="I25" s="100"/>
      <c r="J25" s="100"/>
      <c r="K25" s="101"/>
    </row>
    <row r="26" spans="1:36" s="32" customFormat="1" ht="81" customHeight="1" x14ac:dyDescent="0.3">
      <c r="A26" s="42"/>
      <c r="B26" s="43" t="s">
        <v>21</v>
      </c>
      <c r="C26" s="44" t="s">
        <v>22</v>
      </c>
      <c r="D26" s="43" t="s">
        <v>23</v>
      </c>
      <c r="E26" s="44" t="s">
        <v>24</v>
      </c>
      <c r="F26" s="44" t="s">
        <v>25</v>
      </c>
      <c r="G26" s="44" t="s">
        <v>26</v>
      </c>
      <c r="H26" s="43" t="s">
        <v>27</v>
      </c>
      <c r="I26" s="44" t="s">
        <v>28</v>
      </c>
      <c r="J26" s="44" t="s">
        <v>29</v>
      </c>
      <c r="K26" s="46" t="s">
        <v>30</v>
      </c>
    </row>
    <row r="27" spans="1:36" ht="28.95" customHeight="1" x14ac:dyDescent="0.3">
      <c r="A27" s="63" t="s">
        <v>31</v>
      </c>
      <c r="B27" s="64"/>
      <c r="C27" s="64">
        <v>0</v>
      </c>
      <c r="D27" s="64">
        <v>0</v>
      </c>
      <c r="E27" s="64">
        <v>0</v>
      </c>
      <c r="F27" s="64">
        <v>0</v>
      </c>
      <c r="G27" s="64">
        <v>0</v>
      </c>
      <c r="H27" s="64">
        <v>0</v>
      </c>
      <c r="I27" s="64">
        <v>0</v>
      </c>
      <c r="J27" s="64">
        <v>0</v>
      </c>
      <c r="K27" s="65">
        <f>SUM(B27:J27)</f>
        <v>0</v>
      </c>
    </row>
    <row r="28" spans="1:36" ht="33.75" customHeight="1" x14ac:dyDescent="0.3">
      <c r="A28" s="77" t="s">
        <v>32</v>
      </c>
      <c r="B28" s="78"/>
      <c r="C28" s="78"/>
      <c r="D28" s="78"/>
      <c r="E28" s="78"/>
      <c r="F28" s="78"/>
      <c r="G28" s="78"/>
      <c r="H28" s="78"/>
      <c r="I28" s="78"/>
      <c r="J28" s="78"/>
      <c r="K28" s="79">
        <f>SUM(B28:J28)</f>
        <v>0</v>
      </c>
    </row>
    <row r="29" spans="1:36" ht="4.2" customHeight="1" thickBot="1" x14ac:dyDescent="0.45">
      <c r="A29" s="39"/>
      <c r="F29" s="80"/>
      <c r="G29" s="80"/>
      <c r="H29" s="80"/>
      <c r="I29" s="80"/>
      <c r="J29" s="80"/>
    </row>
    <row r="30" spans="1:36" ht="27" customHeight="1" thickBot="1" x14ac:dyDescent="0.35">
      <c r="A30" s="47"/>
      <c r="B30" s="99" t="s">
        <v>33</v>
      </c>
      <c r="C30" s="100"/>
      <c r="D30" s="100"/>
      <c r="E30" s="100"/>
      <c r="F30" s="100"/>
      <c r="G30" s="100"/>
      <c r="H30" s="100"/>
      <c r="I30" s="100"/>
      <c r="J30" s="100"/>
      <c r="K30" s="101"/>
    </row>
    <row r="31" spans="1:36" s="32" customFormat="1" ht="90" customHeight="1" x14ac:dyDescent="0.3">
      <c r="A31" s="42"/>
      <c r="B31" s="44" t="s">
        <v>34</v>
      </c>
      <c r="C31" s="44" t="s">
        <v>35</v>
      </c>
      <c r="D31" s="43" t="s">
        <v>36</v>
      </c>
      <c r="E31" s="43" t="s">
        <v>37</v>
      </c>
      <c r="F31" s="44" t="s">
        <v>38</v>
      </c>
      <c r="G31" s="43" t="s">
        <v>39</v>
      </c>
      <c r="H31" s="44" t="s">
        <v>40</v>
      </c>
      <c r="I31" s="44" t="s">
        <v>41</v>
      </c>
      <c r="J31" s="45" t="s">
        <v>29</v>
      </c>
      <c r="K31" s="46" t="s">
        <v>42</v>
      </c>
    </row>
    <row r="32" spans="1:36" ht="28.95" customHeight="1" thickBot="1" x14ac:dyDescent="0.35">
      <c r="A32" s="48" t="s">
        <v>43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49">
        <f>SUM(B32:J32)</f>
        <v>0</v>
      </c>
      <c r="L32" s="50"/>
    </row>
    <row r="33" spans="1:11" ht="4.2" customHeight="1" thickBot="1" x14ac:dyDescent="0.35"/>
    <row r="34" spans="1:11" ht="37.950000000000003" customHeight="1" thickBot="1" x14ac:dyDescent="0.35">
      <c r="A34" s="51" t="s">
        <v>44</v>
      </c>
      <c r="B34" s="52">
        <f>K27+K32</f>
        <v>0</v>
      </c>
      <c r="C34" s="81" t="str">
        <f>IF(B34&gt;F14,"Amount spent is greater than 'Target' and thereby includes spending of core funds","")</f>
        <v/>
      </c>
    </row>
    <row r="35" spans="1:11" ht="12" customHeight="1" thickBot="1" x14ac:dyDescent="0.35"/>
    <row r="36" spans="1:11" ht="27.75" customHeight="1" thickBot="1" x14ac:dyDescent="0.35">
      <c r="A36" s="41" t="s">
        <v>45</v>
      </c>
      <c r="B36" s="99" t="s">
        <v>46</v>
      </c>
      <c r="C36" s="100"/>
      <c r="D36" s="100"/>
      <c r="E36" s="100"/>
      <c r="F36" s="100"/>
      <c r="G36" s="100"/>
      <c r="H36" s="100"/>
      <c r="I36" s="100"/>
      <c r="J36" s="100"/>
      <c r="K36" s="101"/>
    </row>
    <row r="37" spans="1:11" s="32" customFormat="1" ht="58.95" customHeight="1" x14ac:dyDescent="0.3">
      <c r="A37" s="53"/>
      <c r="B37" s="54" t="s">
        <v>47</v>
      </c>
      <c r="C37" s="90"/>
      <c r="D37" s="91"/>
      <c r="E37" s="91"/>
      <c r="F37" s="91"/>
      <c r="G37" s="91"/>
      <c r="H37" s="91"/>
      <c r="I37" s="91"/>
      <c r="J37" s="91"/>
      <c r="K37" s="92"/>
    </row>
    <row r="38" spans="1:11" s="32" customFormat="1" ht="40.200000000000003" customHeight="1" x14ac:dyDescent="0.3">
      <c r="A38" s="102" t="s">
        <v>48</v>
      </c>
      <c r="B38" s="103"/>
      <c r="C38" s="93"/>
      <c r="D38" s="94"/>
      <c r="E38" s="94"/>
      <c r="F38" s="94"/>
      <c r="G38" s="94"/>
      <c r="H38" s="94"/>
      <c r="I38" s="94"/>
      <c r="J38" s="94"/>
      <c r="K38" s="95"/>
    </row>
    <row r="39" spans="1:11" s="32" customFormat="1" ht="36" customHeight="1" thickBot="1" x14ac:dyDescent="0.35">
      <c r="A39" s="66" t="s">
        <v>49</v>
      </c>
      <c r="B39" s="67"/>
      <c r="C39" s="96"/>
      <c r="D39" s="97"/>
      <c r="E39" s="97"/>
      <c r="F39" s="97"/>
      <c r="G39" s="97"/>
      <c r="H39" s="97"/>
      <c r="I39" s="97"/>
      <c r="J39" s="97"/>
      <c r="K39" s="98"/>
    </row>
    <row r="40" spans="1:11" ht="14.55" customHeight="1" x14ac:dyDescent="0.3"/>
    <row r="41" spans="1:11" ht="20.25" customHeight="1" x14ac:dyDescent="0.4">
      <c r="A41" s="108" t="s">
        <v>50</v>
      </c>
      <c r="B41" s="108"/>
      <c r="C41" s="108"/>
      <c r="D41" s="108"/>
      <c r="E41" s="108"/>
      <c r="F41" s="108"/>
      <c r="G41" s="108"/>
      <c r="H41" s="108"/>
      <c r="I41" s="108"/>
      <c r="J41" s="108"/>
      <c r="K41" s="108"/>
    </row>
    <row r="42" spans="1:11" ht="3.75" customHeight="1" thickBot="1" x14ac:dyDescent="0.35"/>
    <row r="43" spans="1:11" ht="28.5" customHeight="1" thickBot="1" x14ac:dyDescent="0.35">
      <c r="A43" s="99" t="s">
        <v>51</v>
      </c>
      <c r="B43" s="100"/>
      <c r="C43" s="100"/>
      <c r="D43" s="100"/>
      <c r="E43" s="100"/>
      <c r="F43" s="100"/>
      <c r="G43" s="100"/>
      <c r="H43" s="100"/>
      <c r="I43" s="101"/>
    </row>
    <row r="44" spans="1:11" ht="78" x14ac:dyDescent="0.3">
      <c r="A44" s="42"/>
      <c r="B44" s="44" t="s">
        <v>52</v>
      </c>
      <c r="C44" s="44" t="s">
        <v>53</v>
      </c>
      <c r="D44" s="43" t="s">
        <v>54</v>
      </c>
      <c r="E44" s="43" t="s">
        <v>55</v>
      </c>
      <c r="F44" s="44" t="s">
        <v>56</v>
      </c>
      <c r="G44" s="44" t="s">
        <v>57</v>
      </c>
      <c r="H44" s="44" t="s">
        <v>29</v>
      </c>
      <c r="I44" s="46" t="s">
        <v>58</v>
      </c>
    </row>
    <row r="45" spans="1:11" ht="18" x14ac:dyDescent="0.3">
      <c r="A45" s="63" t="s">
        <v>59</v>
      </c>
      <c r="B45" s="64">
        <v>0</v>
      </c>
      <c r="C45" s="64">
        <v>0</v>
      </c>
      <c r="D45" s="64">
        <v>0</v>
      </c>
      <c r="E45" s="64">
        <v>0</v>
      </c>
      <c r="F45" s="64">
        <v>0</v>
      </c>
      <c r="G45" s="64">
        <v>0</v>
      </c>
      <c r="H45" s="64">
        <v>0</v>
      </c>
      <c r="I45" s="65">
        <f>SUM(B45:H45)</f>
        <v>0</v>
      </c>
    </row>
    <row r="46" spans="1:11" ht="36" x14ac:dyDescent="0.3">
      <c r="A46" s="77" t="s">
        <v>32</v>
      </c>
      <c r="B46" s="87"/>
      <c r="C46" s="107"/>
      <c r="D46" s="107"/>
      <c r="E46" s="107"/>
      <c r="F46" s="107"/>
      <c r="G46" s="107"/>
      <c r="H46" s="107"/>
      <c r="I46" s="88">
        <f>SUM(B46:H46)</f>
        <v>0</v>
      </c>
    </row>
  </sheetData>
  <sheetProtection algorithmName="SHA-512" hashValue="GCwFG2EcSkKms6ZGqv1XEEzaswp+SX58fl17HM43CfgiNcnPM0nLvAeJ9B62p46krOvYUr7+vUdBHBPdx1Uk9A==" saltValue="3c88VoQdIgey7Xqf0y/4zQ==" spinCount="100000" sheet="1" objects="1" scenarios="1"/>
  <mergeCells count="30">
    <mergeCell ref="C46:H46"/>
    <mergeCell ref="A41:K41"/>
    <mergeCell ref="A43:I43"/>
    <mergeCell ref="A1:K1"/>
    <mergeCell ref="A3:K3"/>
    <mergeCell ref="A4:K4"/>
    <mergeCell ref="A20:K20"/>
    <mergeCell ref="A22:K22"/>
    <mergeCell ref="B6:E6"/>
    <mergeCell ref="A8:F8"/>
    <mergeCell ref="G8:H8"/>
    <mergeCell ref="A21:K21"/>
    <mergeCell ref="A11:B11"/>
    <mergeCell ref="F6:H6"/>
    <mergeCell ref="A2:K2"/>
    <mergeCell ref="A18:H18"/>
    <mergeCell ref="A9:E9"/>
    <mergeCell ref="C37:K39"/>
    <mergeCell ref="B25:K25"/>
    <mergeCell ref="B30:K30"/>
    <mergeCell ref="A38:B38"/>
    <mergeCell ref="A12:E12"/>
    <mergeCell ref="A19:K19"/>
    <mergeCell ref="B36:K36"/>
    <mergeCell ref="A24:K24"/>
    <mergeCell ref="A13:E13"/>
    <mergeCell ref="G16:H16"/>
    <mergeCell ref="A16:F16"/>
    <mergeCell ref="A10:E10"/>
    <mergeCell ref="A14:E14"/>
  </mergeCells>
  <hyperlinks>
    <hyperlink ref="A18:H18" r:id="rId1" display="Indigenous Education – Year-End Financial Report to be emailed to SDFR@gov.bc.ca prior to October 1, 2024" xr:uid="{2898E006-6057-4D85-A1A1-9853AD23BD6C}"/>
  </hyperlinks>
  <pageMargins left="0.39370078740157483" right="0.39370078740157483" top="0.19685039370078741" bottom="0.15748031496062992" header="0.15748031496062992" footer="0.15748031496062992"/>
  <pageSetup paperSize="5" scale="65" fitToHeight="0" orientation="landscape" r:id="rId2"/>
  <rowBreaks count="1" manualBreakCount="1">
    <brk id="34" max="16383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Drop Down 2">
              <controlPr defaultSize="0" print="0" autoLine="0" autoPict="0">
                <anchor moveWithCells="1">
                  <from>
                    <xdr:col>1</xdr:col>
                    <xdr:colOff>22860</xdr:colOff>
                    <xdr:row>4</xdr:row>
                    <xdr:rowOff>114300</xdr:rowOff>
                  </from>
                  <to>
                    <xdr:col>4</xdr:col>
                    <xdr:colOff>1013460</xdr:colOff>
                    <xdr:row>6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12BE-DF8F-4497-BDCA-0223BEC24B15}">
  <sheetPr codeName="Sheet2">
    <tabColor rgb="FF00FF00"/>
    <pageSetUpPr fitToPage="1"/>
  </sheetPr>
  <dimension ref="A1:L70"/>
  <sheetViews>
    <sheetView zoomScaleNormal="100" workbookViewId="0">
      <pane ySplit="8" topLeftCell="A66" activePane="bottomLeft" state="frozen"/>
      <selection pane="bottomLeft" activeCell="AB76" sqref="AB76"/>
    </sheetView>
  </sheetViews>
  <sheetFormatPr defaultRowHeight="14.4" x14ac:dyDescent="0.3"/>
  <cols>
    <col min="1" max="1" width="4.77734375" hidden="1" customWidth="1"/>
    <col min="2" max="2" width="31.5546875" hidden="1" customWidth="1"/>
    <col min="3" max="3" width="4.21875" hidden="1" customWidth="1"/>
    <col min="4" max="4" width="27.21875" hidden="1" customWidth="1"/>
    <col min="5" max="10" width="15.21875" hidden="1" customWidth="1"/>
    <col min="11" max="11" width="11.44140625" hidden="1" customWidth="1"/>
    <col min="12" max="12" width="0" hidden="1" customWidth="1"/>
  </cols>
  <sheetData>
    <row r="1" spans="1:12" s="4" customFormat="1" ht="15.6" x14ac:dyDescent="0.3">
      <c r="A1" s="2">
        <v>3</v>
      </c>
      <c r="B1" s="3" t="s">
        <v>60</v>
      </c>
      <c r="C1" s="123" t="s">
        <v>61</v>
      </c>
      <c r="D1" s="123"/>
      <c r="E1" s="123"/>
      <c r="F1" s="123"/>
      <c r="G1" s="123"/>
      <c r="H1" s="123"/>
      <c r="I1" s="123"/>
      <c r="J1" s="123"/>
      <c r="L1" s="4" t="s">
        <v>62</v>
      </c>
    </row>
    <row r="2" spans="1:12" s="4" customFormat="1" ht="15.6" x14ac:dyDescent="0.3">
      <c r="A2" s="5">
        <f>IF(ISERROR(VLOOKUP(ABED!A1,SD,3,FALSE)),"",VLOOKUP(ABED!A1,SD,3,FALSE))</f>
        <v>6</v>
      </c>
      <c r="B2" s="3" t="s">
        <v>60</v>
      </c>
      <c r="C2" s="123" t="s">
        <v>63</v>
      </c>
      <c r="D2" s="123"/>
      <c r="E2" s="123"/>
      <c r="F2" s="123"/>
      <c r="G2" s="123"/>
      <c r="H2" s="123"/>
      <c r="I2" s="123"/>
      <c r="J2" s="123"/>
      <c r="L2" s="4" t="s">
        <v>64</v>
      </c>
    </row>
    <row r="3" spans="1:12" x14ac:dyDescent="0.3">
      <c r="C3" s="124" t="s">
        <v>65</v>
      </c>
      <c r="D3" s="124"/>
      <c r="E3" s="124"/>
      <c r="F3" s="124"/>
      <c r="G3" s="124"/>
      <c r="H3" s="124"/>
      <c r="I3" s="124"/>
      <c r="J3" s="124"/>
    </row>
    <row r="4" spans="1:12" x14ac:dyDescent="0.3">
      <c r="A4" s="6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>
        <v>11</v>
      </c>
    </row>
    <row r="5" spans="1:12" x14ac:dyDescent="0.3">
      <c r="C5" s="7"/>
      <c r="D5" s="8"/>
      <c r="E5" s="55"/>
      <c r="F5" s="56"/>
      <c r="G5" s="56"/>
      <c r="H5" s="56"/>
      <c r="I5" s="56"/>
      <c r="J5" s="59"/>
    </row>
    <row r="6" spans="1:12" ht="14.7" customHeight="1" x14ac:dyDescent="0.3">
      <c r="C6" s="9"/>
      <c r="D6" s="10"/>
      <c r="E6" s="125" t="s">
        <v>66</v>
      </c>
      <c r="F6" s="126"/>
      <c r="G6" s="126"/>
      <c r="H6" s="119" t="s">
        <v>67</v>
      </c>
      <c r="I6" s="119" t="s">
        <v>68</v>
      </c>
      <c r="J6" s="121" t="s">
        <v>69</v>
      </c>
      <c r="K6" s="118" t="s">
        <v>70</v>
      </c>
      <c r="L6" s="72"/>
    </row>
    <row r="7" spans="1:12" ht="29.4" x14ac:dyDescent="0.3">
      <c r="C7" s="9"/>
      <c r="D7" s="10" t="s">
        <v>71</v>
      </c>
      <c r="E7" s="70" t="s">
        <v>72</v>
      </c>
      <c r="F7" s="70" t="s">
        <v>73</v>
      </c>
      <c r="G7" s="71" t="s">
        <v>74</v>
      </c>
      <c r="H7" s="120"/>
      <c r="I7" s="120"/>
      <c r="J7" s="122"/>
      <c r="K7" s="118"/>
      <c r="L7" s="73"/>
    </row>
    <row r="8" spans="1:12" x14ac:dyDescent="0.3">
      <c r="A8" s="11">
        <v>1</v>
      </c>
      <c r="B8" t="s">
        <v>75</v>
      </c>
      <c r="C8" s="12"/>
      <c r="D8" s="13"/>
      <c r="E8" s="14"/>
      <c r="F8" s="15"/>
      <c r="G8" s="15"/>
      <c r="H8" s="15"/>
      <c r="I8" s="15"/>
      <c r="J8" s="16"/>
      <c r="L8" s="74"/>
    </row>
    <row r="9" spans="1:12" x14ac:dyDescent="0.3">
      <c r="A9" s="11">
        <v>2</v>
      </c>
      <c r="B9" t="str">
        <f>"0"&amp;C9&amp;" ("&amp;D9&amp;")"</f>
        <v>05 (Southeast Kootenay)</v>
      </c>
      <c r="C9" s="17">
        <v>5</v>
      </c>
      <c r="D9" s="18" t="s">
        <v>76</v>
      </c>
      <c r="E9" s="19">
        <v>1865580</v>
      </c>
      <c r="F9" s="57">
        <v>0</v>
      </c>
      <c r="G9" s="57">
        <f>SUM(E9:F9)</f>
        <v>1865580</v>
      </c>
      <c r="H9" s="57">
        <v>0</v>
      </c>
      <c r="I9" s="57"/>
      <c r="J9" s="60">
        <f>SUM(G9:I9)</f>
        <v>1865580</v>
      </c>
      <c r="K9" s="84">
        <v>71183</v>
      </c>
    </row>
    <row r="10" spans="1:12" x14ac:dyDescent="0.3">
      <c r="A10" s="11">
        <v>3</v>
      </c>
      <c r="B10" t="str">
        <f>"0"&amp;C10&amp;" ("&amp;D10&amp;")"</f>
        <v>06 (Rocky Mountain)</v>
      </c>
      <c r="C10" s="20">
        <v>6</v>
      </c>
      <c r="D10" s="21" t="s">
        <v>77</v>
      </c>
      <c r="E10" s="22">
        <v>1239000</v>
      </c>
      <c r="F10" s="23">
        <v>0</v>
      </c>
      <c r="G10" s="23">
        <f>SUM(E10:F10)</f>
        <v>1239000</v>
      </c>
      <c r="H10" s="23">
        <v>77837</v>
      </c>
      <c r="I10" s="23"/>
      <c r="J10" s="61">
        <f>SUM(G10:I10)</f>
        <v>1316837</v>
      </c>
      <c r="K10" s="85">
        <v>71623</v>
      </c>
    </row>
    <row r="11" spans="1:12" x14ac:dyDescent="0.3">
      <c r="A11" s="11">
        <v>4</v>
      </c>
      <c r="B11" t="str">
        <f>"0"&amp;C11&amp;" ("&amp;D11&amp;")"</f>
        <v>08 (Kootenay Lake)</v>
      </c>
      <c r="C11" s="20">
        <v>8</v>
      </c>
      <c r="D11" s="21" t="s">
        <v>78</v>
      </c>
      <c r="E11" s="22">
        <v>1532820</v>
      </c>
      <c r="F11" s="23">
        <v>0</v>
      </c>
      <c r="G11" s="23">
        <f t="shared" ref="G11:G67" si="0">SUM(E11:F11)</f>
        <v>1532820</v>
      </c>
      <c r="H11" s="23">
        <v>34027</v>
      </c>
      <c r="I11" s="23"/>
      <c r="J11" s="61">
        <f t="shared" ref="J11:J67" si="1">SUM(G11:I11)</f>
        <v>1566847</v>
      </c>
      <c r="K11" s="85">
        <v>80830</v>
      </c>
    </row>
    <row r="12" spans="1:12" x14ac:dyDescent="0.3">
      <c r="A12" s="11">
        <v>5</v>
      </c>
      <c r="B12" t="str">
        <f t="shared" ref="B12:B68" si="2">C12&amp;" ("&amp;D12&amp;")"</f>
        <v>10 (Arrow Lakes)</v>
      </c>
      <c r="C12" s="20">
        <v>10</v>
      </c>
      <c r="D12" s="21" t="s">
        <v>79</v>
      </c>
      <c r="E12" s="22">
        <v>201780</v>
      </c>
      <c r="F12" s="23">
        <v>0</v>
      </c>
      <c r="G12" s="23">
        <f t="shared" si="0"/>
        <v>201780</v>
      </c>
      <c r="H12" s="23">
        <v>0</v>
      </c>
      <c r="I12" s="23"/>
      <c r="J12" s="61">
        <f t="shared" si="1"/>
        <v>201780</v>
      </c>
      <c r="K12" s="85">
        <v>60660</v>
      </c>
    </row>
    <row r="13" spans="1:12" x14ac:dyDescent="0.3">
      <c r="A13" s="11">
        <v>6</v>
      </c>
      <c r="B13" t="str">
        <f t="shared" si="2"/>
        <v>19 (Revelstoke)</v>
      </c>
      <c r="C13" s="20">
        <v>19</v>
      </c>
      <c r="D13" s="21" t="s">
        <v>80</v>
      </c>
      <c r="E13" s="22">
        <v>159300</v>
      </c>
      <c r="F13" s="23">
        <v>0</v>
      </c>
      <c r="G13" s="23">
        <f t="shared" si="0"/>
        <v>159300</v>
      </c>
      <c r="H13" s="23">
        <v>44772</v>
      </c>
      <c r="I13" s="23">
        <v>-3540</v>
      </c>
      <c r="J13" s="61">
        <f t="shared" si="1"/>
        <v>200532</v>
      </c>
      <c r="K13" s="85">
        <v>70187</v>
      </c>
    </row>
    <row r="14" spans="1:12" x14ac:dyDescent="0.3">
      <c r="A14" s="11">
        <v>7</v>
      </c>
      <c r="B14" t="str">
        <f t="shared" si="2"/>
        <v>20 (Kootenay-Columbia)</v>
      </c>
      <c r="C14" s="20">
        <v>20</v>
      </c>
      <c r="D14" s="21" t="s">
        <v>81</v>
      </c>
      <c r="E14" s="22">
        <v>1129260</v>
      </c>
      <c r="F14" s="23">
        <v>0</v>
      </c>
      <c r="G14" s="23">
        <f t="shared" si="0"/>
        <v>1129260</v>
      </c>
      <c r="H14" s="23">
        <v>66630</v>
      </c>
      <c r="I14" s="23"/>
      <c r="J14" s="61">
        <f t="shared" si="1"/>
        <v>1195890</v>
      </c>
      <c r="K14" s="85">
        <v>60260</v>
      </c>
    </row>
    <row r="15" spans="1:12" x14ac:dyDescent="0.3">
      <c r="A15" s="11">
        <v>8</v>
      </c>
      <c r="B15" t="str">
        <f t="shared" si="2"/>
        <v>22 (Vernon)</v>
      </c>
      <c r="C15" s="20">
        <v>22</v>
      </c>
      <c r="D15" s="21" t="s">
        <v>82</v>
      </c>
      <c r="E15" s="22">
        <v>2320470</v>
      </c>
      <c r="F15" s="23">
        <v>0</v>
      </c>
      <c r="G15" s="23">
        <f t="shared" si="0"/>
        <v>2320470</v>
      </c>
      <c r="H15" s="23">
        <v>77016</v>
      </c>
      <c r="I15" s="23"/>
      <c r="J15" s="61">
        <f t="shared" si="1"/>
        <v>2397486</v>
      </c>
      <c r="K15" s="85">
        <v>59733</v>
      </c>
    </row>
    <row r="16" spans="1:12" x14ac:dyDescent="0.3">
      <c r="A16" s="11">
        <v>9</v>
      </c>
      <c r="B16" t="str">
        <f t="shared" si="2"/>
        <v>23 (Central Okanagan)</v>
      </c>
      <c r="C16" s="20">
        <v>23</v>
      </c>
      <c r="D16" s="21" t="s">
        <v>83</v>
      </c>
      <c r="E16" s="22">
        <v>5504700</v>
      </c>
      <c r="F16" s="23">
        <v>0</v>
      </c>
      <c r="G16" s="23">
        <f t="shared" si="0"/>
        <v>5504700</v>
      </c>
      <c r="H16" s="23">
        <v>0</v>
      </c>
      <c r="I16" s="23"/>
      <c r="J16" s="61">
        <f t="shared" si="1"/>
        <v>5504700</v>
      </c>
      <c r="K16" s="85">
        <v>69231</v>
      </c>
    </row>
    <row r="17" spans="1:11" x14ac:dyDescent="0.3">
      <c r="A17" s="11">
        <v>10</v>
      </c>
      <c r="B17" t="str">
        <f t="shared" si="2"/>
        <v>27 (Cariboo-Chilcotin)</v>
      </c>
      <c r="C17" s="20">
        <v>27</v>
      </c>
      <c r="D17" s="21" t="s">
        <v>84</v>
      </c>
      <c r="E17" s="22">
        <v>2534640</v>
      </c>
      <c r="F17" s="23">
        <v>0</v>
      </c>
      <c r="G17" s="23">
        <f t="shared" si="0"/>
        <v>2534640</v>
      </c>
      <c r="H17" s="23">
        <v>630763</v>
      </c>
      <c r="I17" s="23"/>
      <c r="J17" s="61">
        <f t="shared" si="1"/>
        <v>3165403</v>
      </c>
      <c r="K17" s="85">
        <v>160663</v>
      </c>
    </row>
    <row r="18" spans="1:11" x14ac:dyDescent="0.3">
      <c r="A18" s="11">
        <v>11</v>
      </c>
      <c r="B18" t="str">
        <f t="shared" si="2"/>
        <v>28 (Quesnel)</v>
      </c>
      <c r="C18" s="20">
        <v>28</v>
      </c>
      <c r="D18" s="21" t="s">
        <v>85</v>
      </c>
      <c r="E18" s="22">
        <v>1644330</v>
      </c>
      <c r="F18" s="23">
        <v>0</v>
      </c>
      <c r="G18" s="23">
        <f t="shared" si="0"/>
        <v>1644330</v>
      </c>
      <c r="H18" s="23">
        <v>315642</v>
      </c>
      <c r="I18" s="23"/>
      <c r="J18" s="61">
        <f t="shared" si="1"/>
        <v>1959972</v>
      </c>
      <c r="K18" s="85">
        <v>90297</v>
      </c>
    </row>
    <row r="19" spans="1:11" x14ac:dyDescent="0.3">
      <c r="A19" s="11">
        <v>12</v>
      </c>
      <c r="B19" t="str">
        <f t="shared" si="2"/>
        <v>33 (Chilliwack)</v>
      </c>
      <c r="C19" s="20">
        <v>33</v>
      </c>
      <c r="D19" s="21" t="s">
        <v>86</v>
      </c>
      <c r="E19" s="22">
        <v>4759530</v>
      </c>
      <c r="F19" s="23">
        <v>2775</v>
      </c>
      <c r="G19" s="23">
        <f t="shared" si="0"/>
        <v>4762305</v>
      </c>
      <c r="H19" s="23">
        <v>76622</v>
      </c>
      <c r="I19" s="23"/>
      <c r="J19" s="61">
        <f t="shared" si="1"/>
        <v>4838927</v>
      </c>
      <c r="K19" s="85">
        <v>153195</v>
      </c>
    </row>
    <row r="20" spans="1:11" x14ac:dyDescent="0.3">
      <c r="A20" s="11">
        <v>13</v>
      </c>
      <c r="B20" t="str">
        <f t="shared" si="2"/>
        <v>34 (Abbotsford)</v>
      </c>
      <c r="C20" s="20">
        <v>34</v>
      </c>
      <c r="D20" s="21" t="s">
        <v>87</v>
      </c>
      <c r="E20" s="22">
        <v>3600180</v>
      </c>
      <c r="F20" s="23">
        <v>9879</v>
      </c>
      <c r="G20" s="23">
        <f t="shared" si="0"/>
        <v>3610059</v>
      </c>
      <c r="H20" s="23">
        <v>0</v>
      </c>
      <c r="I20" s="23"/>
      <c r="J20" s="61">
        <f t="shared" si="1"/>
        <v>3610059</v>
      </c>
      <c r="K20" s="85">
        <v>68500</v>
      </c>
    </row>
    <row r="21" spans="1:11" x14ac:dyDescent="0.3">
      <c r="A21" s="11">
        <v>14</v>
      </c>
      <c r="B21" t="str">
        <f t="shared" si="2"/>
        <v>35 (Langley)</v>
      </c>
      <c r="C21" s="20">
        <v>35</v>
      </c>
      <c r="D21" s="21" t="s">
        <v>88</v>
      </c>
      <c r="E21" s="22">
        <v>3531150</v>
      </c>
      <c r="F21" s="23">
        <v>1443</v>
      </c>
      <c r="G21" s="23">
        <f t="shared" si="0"/>
        <v>3532593</v>
      </c>
      <c r="H21" s="23">
        <v>0</v>
      </c>
      <c r="I21" s="23">
        <v>-30090</v>
      </c>
      <c r="J21" s="61">
        <f t="shared" si="1"/>
        <v>3502503</v>
      </c>
      <c r="K21" s="85">
        <v>87000</v>
      </c>
    </row>
    <row r="22" spans="1:11" x14ac:dyDescent="0.3">
      <c r="A22" s="11">
        <v>15</v>
      </c>
      <c r="B22" t="str">
        <f t="shared" si="2"/>
        <v>36 (Surrey)</v>
      </c>
      <c r="C22" s="20">
        <v>36</v>
      </c>
      <c r="D22" s="21" t="s">
        <v>89</v>
      </c>
      <c r="E22" s="22">
        <v>5200260</v>
      </c>
      <c r="F22" s="23">
        <v>8214</v>
      </c>
      <c r="G22" s="23">
        <f t="shared" si="0"/>
        <v>5208474</v>
      </c>
      <c r="H22" s="23">
        <v>330709</v>
      </c>
      <c r="I22" s="23"/>
      <c r="J22" s="61">
        <f t="shared" si="1"/>
        <v>5539183</v>
      </c>
      <c r="K22" s="85">
        <v>77750</v>
      </c>
    </row>
    <row r="23" spans="1:11" x14ac:dyDescent="0.3">
      <c r="A23" s="11">
        <v>16</v>
      </c>
      <c r="B23" t="str">
        <f t="shared" si="2"/>
        <v>37 (Delta)</v>
      </c>
      <c r="C23" s="20">
        <v>37</v>
      </c>
      <c r="D23" s="21" t="s">
        <v>90</v>
      </c>
      <c r="E23" s="22">
        <v>1042530</v>
      </c>
      <c r="F23" s="23">
        <v>0</v>
      </c>
      <c r="G23" s="23">
        <f t="shared" si="0"/>
        <v>1042530</v>
      </c>
      <c r="H23" s="23">
        <v>0</v>
      </c>
      <c r="I23" s="23">
        <v>-51330</v>
      </c>
      <c r="J23" s="61">
        <f t="shared" si="1"/>
        <v>991200</v>
      </c>
      <c r="K23" s="85">
        <v>68500</v>
      </c>
    </row>
    <row r="24" spans="1:11" x14ac:dyDescent="0.3">
      <c r="A24" s="11">
        <v>17</v>
      </c>
      <c r="B24" t="str">
        <f t="shared" si="2"/>
        <v>38 (Richmond)</v>
      </c>
      <c r="C24" s="20">
        <v>38</v>
      </c>
      <c r="D24" s="21" t="s">
        <v>91</v>
      </c>
      <c r="E24" s="22">
        <v>428340</v>
      </c>
      <c r="F24" s="23">
        <v>0</v>
      </c>
      <c r="G24" s="23">
        <f t="shared" si="0"/>
        <v>428340</v>
      </c>
      <c r="H24" s="23">
        <v>0</v>
      </c>
      <c r="I24" s="23"/>
      <c r="J24" s="61">
        <f t="shared" si="1"/>
        <v>428340</v>
      </c>
      <c r="K24" s="85">
        <v>59250</v>
      </c>
    </row>
    <row r="25" spans="1:11" x14ac:dyDescent="0.3">
      <c r="A25" s="11">
        <v>18</v>
      </c>
      <c r="B25" t="str">
        <f t="shared" si="2"/>
        <v>39 (Vancouver)</v>
      </c>
      <c r="C25" s="20">
        <v>39</v>
      </c>
      <c r="D25" s="21" t="s">
        <v>92</v>
      </c>
      <c r="E25" s="22">
        <v>3655050</v>
      </c>
      <c r="F25" s="23">
        <v>7770</v>
      </c>
      <c r="G25" s="23">
        <f t="shared" si="0"/>
        <v>3662820</v>
      </c>
      <c r="H25" s="23">
        <v>0</v>
      </c>
      <c r="I25" s="23"/>
      <c r="J25" s="61">
        <f t="shared" si="1"/>
        <v>3662820</v>
      </c>
      <c r="K25" s="85">
        <v>77750</v>
      </c>
    </row>
    <row r="26" spans="1:11" x14ac:dyDescent="0.3">
      <c r="A26" s="11">
        <v>19</v>
      </c>
      <c r="B26" t="str">
        <f t="shared" si="2"/>
        <v>40 (New Westminster)</v>
      </c>
      <c r="C26" s="20">
        <v>40</v>
      </c>
      <c r="D26" s="21" t="s">
        <v>93</v>
      </c>
      <c r="E26" s="22">
        <v>488520</v>
      </c>
      <c r="F26" s="23">
        <v>1221</v>
      </c>
      <c r="G26" s="23">
        <f t="shared" si="0"/>
        <v>489741</v>
      </c>
      <c r="H26" s="23">
        <v>0</v>
      </c>
      <c r="I26" s="23"/>
      <c r="J26" s="61">
        <f t="shared" si="1"/>
        <v>489741</v>
      </c>
      <c r="K26" s="85">
        <v>59250</v>
      </c>
    </row>
    <row r="27" spans="1:11" x14ac:dyDescent="0.3">
      <c r="A27" s="11">
        <v>20</v>
      </c>
      <c r="B27" t="str">
        <f t="shared" si="2"/>
        <v>41 (Burnaby)</v>
      </c>
      <c r="C27" s="20">
        <v>41</v>
      </c>
      <c r="D27" s="21" t="s">
        <v>94</v>
      </c>
      <c r="E27" s="22">
        <v>1085010</v>
      </c>
      <c r="F27" s="23">
        <v>8103</v>
      </c>
      <c r="G27" s="23">
        <f t="shared" si="0"/>
        <v>1093113</v>
      </c>
      <c r="H27" s="23">
        <v>0</v>
      </c>
      <c r="I27" s="23"/>
      <c r="J27" s="61">
        <f t="shared" si="1"/>
        <v>1093113</v>
      </c>
      <c r="K27" s="85">
        <v>77750</v>
      </c>
    </row>
    <row r="28" spans="1:11" x14ac:dyDescent="0.3">
      <c r="A28" s="11">
        <v>21</v>
      </c>
      <c r="B28" t="str">
        <f t="shared" si="2"/>
        <v>42 (Maple Ridge-Pitt Meadows)</v>
      </c>
      <c r="C28" s="20">
        <v>42</v>
      </c>
      <c r="D28" s="21" t="s">
        <v>95</v>
      </c>
      <c r="E28" s="22">
        <v>2458530</v>
      </c>
      <c r="F28" s="23">
        <v>12432</v>
      </c>
      <c r="G28" s="23">
        <f t="shared" si="0"/>
        <v>2470962</v>
      </c>
      <c r="H28" s="23">
        <v>233975</v>
      </c>
      <c r="I28" s="23">
        <v>-3540</v>
      </c>
      <c r="J28" s="61">
        <f t="shared" si="1"/>
        <v>2701397</v>
      </c>
      <c r="K28" s="85">
        <v>68500</v>
      </c>
    </row>
    <row r="29" spans="1:11" x14ac:dyDescent="0.3">
      <c r="A29" s="11">
        <v>22</v>
      </c>
      <c r="B29" t="str">
        <f t="shared" si="2"/>
        <v>43 (Coquitlam)</v>
      </c>
      <c r="C29" s="20">
        <v>43</v>
      </c>
      <c r="D29" s="21" t="s">
        <v>96</v>
      </c>
      <c r="E29" s="22">
        <v>2194800</v>
      </c>
      <c r="F29" s="23">
        <v>0</v>
      </c>
      <c r="G29" s="23">
        <f t="shared" si="0"/>
        <v>2194800</v>
      </c>
      <c r="H29" s="23">
        <v>385510</v>
      </c>
      <c r="I29" s="23"/>
      <c r="J29" s="61">
        <f t="shared" si="1"/>
        <v>2580310</v>
      </c>
      <c r="K29" s="85">
        <v>114750</v>
      </c>
    </row>
    <row r="30" spans="1:11" x14ac:dyDescent="0.3">
      <c r="A30" s="11">
        <v>23</v>
      </c>
      <c r="B30" t="str">
        <f t="shared" si="2"/>
        <v>44 (North Vancouver)</v>
      </c>
      <c r="C30" s="20">
        <v>44</v>
      </c>
      <c r="D30" s="21" t="s">
        <v>97</v>
      </c>
      <c r="E30" s="22">
        <v>1065540</v>
      </c>
      <c r="F30" s="23">
        <v>1332</v>
      </c>
      <c r="G30" s="23">
        <f t="shared" si="0"/>
        <v>1066872</v>
      </c>
      <c r="H30" s="23">
        <v>0</v>
      </c>
      <c r="I30" s="23"/>
      <c r="J30" s="61">
        <f t="shared" si="1"/>
        <v>1066872</v>
      </c>
      <c r="K30" s="85">
        <v>68500</v>
      </c>
    </row>
    <row r="31" spans="1:11" x14ac:dyDescent="0.3">
      <c r="A31" s="11">
        <v>24</v>
      </c>
      <c r="B31" t="str">
        <f t="shared" si="2"/>
        <v>45 (West Vancouver)</v>
      </c>
      <c r="C31" s="20">
        <v>45</v>
      </c>
      <c r="D31" s="21" t="s">
        <v>98</v>
      </c>
      <c r="E31" s="22">
        <v>212400</v>
      </c>
      <c r="F31" s="23">
        <v>0</v>
      </c>
      <c r="G31" s="23">
        <f t="shared" si="0"/>
        <v>212400</v>
      </c>
      <c r="H31" s="23">
        <v>0</v>
      </c>
      <c r="I31" s="23"/>
      <c r="J31" s="61">
        <f t="shared" si="1"/>
        <v>212400</v>
      </c>
      <c r="K31" s="85">
        <v>77750</v>
      </c>
    </row>
    <row r="32" spans="1:11" x14ac:dyDescent="0.3">
      <c r="A32" s="11">
        <v>25</v>
      </c>
      <c r="B32" t="str">
        <f t="shared" si="2"/>
        <v>46 (Sunshine Coast)</v>
      </c>
      <c r="C32" s="20">
        <v>46</v>
      </c>
      <c r="D32" s="21" t="s">
        <v>99</v>
      </c>
      <c r="E32" s="22">
        <v>1182360</v>
      </c>
      <c r="F32" s="23">
        <v>0</v>
      </c>
      <c r="G32" s="23">
        <f t="shared" si="0"/>
        <v>1182360</v>
      </c>
      <c r="H32" s="23">
        <v>0</v>
      </c>
      <c r="I32" s="23"/>
      <c r="J32" s="61">
        <f t="shared" si="1"/>
        <v>1182360</v>
      </c>
      <c r="K32" s="85">
        <v>69540</v>
      </c>
    </row>
    <row r="33" spans="1:11" x14ac:dyDescent="0.3">
      <c r="A33" s="11">
        <v>26</v>
      </c>
      <c r="B33" t="str">
        <f t="shared" si="2"/>
        <v>47 (qathet)</v>
      </c>
      <c r="C33" s="20">
        <v>47</v>
      </c>
      <c r="D33" s="21" t="s">
        <v>100</v>
      </c>
      <c r="E33" s="22">
        <v>647820</v>
      </c>
      <c r="F33" s="23">
        <v>0</v>
      </c>
      <c r="G33" s="23">
        <f t="shared" si="0"/>
        <v>647820</v>
      </c>
      <c r="H33" s="23">
        <v>0</v>
      </c>
      <c r="I33" s="23"/>
      <c r="J33" s="61">
        <f t="shared" si="1"/>
        <v>647820</v>
      </c>
      <c r="K33" s="85">
        <v>60104</v>
      </c>
    </row>
    <row r="34" spans="1:11" x14ac:dyDescent="0.3">
      <c r="A34" s="11">
        <v>27</v>
      </c>
      <c r="B34" t="str">
        <f t="shared" si="2"/>
        <v>48 (Sea to Sky)</v>
      </c>
      <c r="C34" s="20">
        <v>48</v>
      </c>
      <c r="D34" s="21" t="s">
        <v>101</v>
      </c>
      <c r="E34" s="22">
        <v>968190</v>
      </c>
      <c r="F34" s="23">
        <v>0</v>
      </c>
      <c r="G34" s="23">
        <f t="shared" si="0"/>
        <v>968190</v>
      </c>
      <c r="H34" s="23">
        <v>0</v>
      </c>
      <c r="I34" s="23"/>
      <c r="J34" s="61">
        <f t="shared" si="1"/>
        <v>968190</v>
      </c>
      <c r="K34" s="85">
        <v>77750</v>
      </c>
    </row>
    <row r="35" spans="1:11" x14ac:dyDescent="0.3">
      <c r="A35" s="11">
        <v>28</v>
      </c>
      <c r="B35" t="str">
        <f t="shared" si="2"/>
        <v>49 (Central Coast)</v>
      </c>
      <c r="C35" s="20">
        <v>49</v>
      </c>
      <c r="D35" s="21" t="s">
        <v>102</v>
      </c>
      <c r="E35" s="22">
        <v>191160</v>
      </c>
      <c r="F35" s="23">
        <v>0</v>
      </c>
      <c r="G35" s="23">
        <f t="shared" si="0"/>
        <v>191160</v>
      </c>
      <c r="H35" s="23">
        <v>67721</v>
      </c>
      <c r="I35" s="23"/>
      <c r="J35" s="61">
        <f t="shared" si="1"/>
        <v>258881</v>
      </c>
      <c r="K35" s="85">
        <v>83711</v>
      </c>
    </row>
    <row r="36" spans="1:11" x14ac:dyDescent="0.3">
      <c r="A36" s="11">
        <v>29</v>
      </c>
      <c r="B36" t="str">
        <f t="shared" si="2"/>
        <v>50 (Haida Gwaii)</v>
      </c>
      <c r="C36" s="20">
        <v>50</v>
      </c>
      <c r="D36" s="21" t="s">
        <v>103</v>
      </c>
      <c r="E36" s="22">
        <v>527460</v>
      </c>
      <c r="F36" s="23">
        <v>0</v>
      </c>
      <c r="G36" s="23">
        <f t="shared" si="0"/>
        <v>527460</v>
      </c>
      <c r="H36" s="23">
        <v>119753</v>
      </c>
      <c r="I36" s="23"/>
      <c r="J36" s="61">
        <f t="shared" si="1"/>
        <v>647213</v>
      </c>
      <c r="K36" s="85">
        <v>77652</v>
      </c>
    </row>
    <row r="37" spans="1:11" x14ac:dyDescent="0.3">
      <c r="A37" s="11">
        <v>30</v>
      </c>
      <c r="B37" t="str">
        <f t="shared" si="2"/>
        <v>51 (Boundary)</v>
      </c>
      <c r="C37" s="20">
        <v>51</v>
      </c>
      <c r="D37" s="21" t="s">
        <v>104</v>
      </c>
      <c r="E37" s="22">
        <v>663750</v>
      </c>
      <c r="F37" s="23">
        <v>0</v>
      </c>
      <c r="G37" s="23">
        <f t="shared" si="0"/>
        <v>663750</v>
      </c>
      <c r="H37" s="23">
        <v>0</v>
      </c>
      <c r="I37" s="23"/>
      <c r="J37" s="61">
        <f t="shared" si="1"/>
        <v>663750</v>
      </c>
      <c r="K37" s="85">
        <v>100639</v>
      </c>
    </row>
    <row r="38" spans="1:11" x14ac:dyDescent="0.3">
      <c r="A38" s="11">
        <v>31</v>
      </c>
      <c r="B38" t="str">
        <f t="shared" si="2"/>
        <v>52 (Prince Rupert)</v>
      </c>
      <c r="C38" s="20">
        <v>52</v>
      </c>
      <c r="D38" s="21" t="s">
        <v>105</v>
      </c>
      <c r="E38" s="22">
        <v>1962930</v>
      </c>
      <c r="F38" s="23">
        <v>0</v>
      </c>
      <c r="G38" s="23">
        <f t="shared" si="0"/>
        <v>1962930</v>
      </c>
      <c r="H38" s="23">
        <v>12991</v>
      </c>
      <c r="I38" s="23"/>
      <c r="J38" s="61">
        <f t="shared" si="1"/>
        <v>1975921</v>
      </c>
      <c r="K38" s="85">
        <v>72790</v>
      </c>
    </row>
    <row r="39" spans="1:11" x14ac:dyDescent="0.3">
      <c r="A39" s="11">
        <v>32</v>
      </c>
      <c r="B39" t="str">
        <f t="shared" si="2"/>
        <v>53 (Okanagan Similkameen)</v>
      </c>
      <c r="C39" s="20">
        <v>53</v>
      </c>
      <c r="D39" s="21" t="s">
        <v>106</v>
      </c>
      <c r="E39" s="22">
        <v>830130</v>
      </c>
      <c r="F39" s="23">
        <v>0</v>
      </c>
      <c r="G39" s="23">
        <f t="shared" si="0"/>
        <v>830130</v>
      </c>
      <c r="H39" s="23">
        <v>0</v>
      </c>
      <c r="I39" s="23"/>
      <c r="J39" s="61">
        <f t="shared" si="1"/>
        <v>830130</v>
      </c>
      <c r="K39" s="85">
        <v>79856</v>
      </c>
    </row>
    <row r="40" spans="1:11" x14ac:dyDescent="0.3">
      <c r="A40" s="11">
        <v>33</v>
      </c>
      <c r="B40" t="str">
        <f t="shared" si="2"/>
        <v>54 (Bulkley Valley)</v>
      </c>
      <c r="C40" s="20">
        <v>54</v>
      </c>
      <c r="D40" s="21" t="s">
        <v>107</v>
      </c>
      <c r="E40" s="22">
        <v>923940</v>
      </c>
      <c r="F40" s="23">
        <v>0</v>
      </c>
      <c r="G40" s="23">
        <f t="shared" si="0"/>
        <v>923940</v>
      </c>
      <c r="H40" s="23">
        <v>206844</v>
      </c>
      <c r="I40" s="23"/>
      <c r="J40" s="61">
        <f t="shared" si="1"/>
        <v>1130784</v>
      </c>
      <c r="K40" s="85">
        <v>71675</v>
      </c>
    </row>
    <row r="41" spans="1:11" x14ac:dyDescent="0.3">
      <c r="A41" s="11">
        <v>34</v>
      </c>
      <c r="B41" t="str">
        <f t="shared" si="2"/>
        <v>57 (Prince George)</v>
      </c>
      <c r="C41" s="20">
        <v>57</v>
      </c>
      <c r="D41" s="21" t="s">
        <v>108</v>
      </c>
      <c r="E41" s="22">
        <v>6938400</v>
      </c>
      <c r="F41" s="23">
        <v>0</v>
      </c>
      <c r="G41" s="23">
        <f t="shared" si="0"/>
        <v>6938400</v>
      </c>
      <c r="H41" s="23">
        <v>93743</v>
      </c>
      <c r="I41" s="23"/>
      <c r="J41" s="61">
        <f t="shared" si="1"/>
        <v>7032143</v>
      </c>
      <c r="K41" s="85">
        <v>89879</v>
      </c>
    </row>
    <row r="42" spans="1:11" x14ac:dyDescent="0.3">
      <c r="A42" s="11">
        <v>35</v>
      </c>
      <c r="B42" t="str">
        <f t="shared" si="2"/>
        <v>58 (Nicola-Similkameen)</v>
      </c>
      <c r="C42" s="20">
        <v>58</v>
      </c>
      <c r="D42" s="21" t="s">
        <v>109</v>
      </c>
      <c r="E42" s="22">
        <v>1433700</v>
      </c>
      <c r="F42" s="23">
        <v>0</v>
      </c>
      <c r="G42" s="23">
        <f t="shared" si="0"/>
        <v>1433700</v>
      </c>
      <c r="H42" s="23">
        <v>3529</v>
      </c>
      <c r="I42" s="23"/>
      <c r="J42" s="61">
        <f t="shared" si="1"/>
        <v>1437229</v>
      </c>
      <c r="K42" s="85">
        <v>98646</v>
      </c>
    </row>
    <row r="43" spans="1:11" x14ac:dyDescent="0.3">
      <c r="A43" s="11">
        <v>36</v>
      </c>
      <c r="B43" t="str">
        <f t="shared" si="2"/>
        <v>59 (Peace River South)</v>
      </c>
      <c r="C43" s="20">
        <v>59</v>
      </c>
      <c r="D43" s="21" t="s">
        <v>110</v>
      </c>
      <c r="E43" s="22">
        <v>2040810</v>
      </c>
      <c r="F43" s="23">
        <v>0</v>
      </c>
      <c r="G43" s="23">
        <f t="shared" si="0"/>
        <v>2040810</v>
      </c>
      <c r="H43" s="23">
        <v>16928</v>
      </c>
      <c r="I43" s="23"/>
      <c r="J43" s="61">
        <f t="shared" si="1"/>
        <v>2057738</v>
      </c>
      <c r="K43" s="85">
        <v>136491</v>
      </c>
    </row>
    <row r="44" spans="1:11" x14ac:dyDescent="0.3">
      <c r="A44" s="11">
        <v>37</v>
      </c>
      <c r="B44" t="str">
        <f t="shared" si="2"/>
        <v>60 (Peace River North)</v>
      </c>
      <c r="C44" s="20">
        <v>60</v>
      </c>
      <c r="D44" s="21" t="s">
        <v>111</v>
      </c>
      <c r="E44" s="22">
        <v>2324010</v>
      </c>
      <c r="F44" s="23">
        <v>0</v>
      </c>
      <c r="G44" s="23">
        <f t="shared" si="0"/>
        <v>2324010</v>
      </c>
      <c r="H44" s="23">
        <v>91152</v>
      </c>
      <c r="I44" s="23"/>
      <c r="J44" s="61">
        <f t="shared" si="1"/>
        <v>2415162</v>
      </c>
      <c r="K44" s="85">
        <v>82681</v>
      </c>
    </row>
    <row r="45" spans="1:11" x14ac:dyDescent="0.3">
      <c r="A45" s="11">
        <v>38</v>
      </c>
      <c r="B45" t="str">
        <f t="shared" si="2"/>
        <v>61 (Greater Victoria)</v>
      </c>
      <c r="C45" s="20">
        <v>61</v>
      </c>
      <c r="D45" s="21" t="s">
        <v>112</v>
      </c>
      <c r="E45" s="22">
        <v>2623140</v>
      </c>
      <c r="F45" s="23">
        <v>0</v>
      </c>
      <c r="G45" s="23">
        <f t="shared" si="0"/>
        <v>2623140</v>
      </c>
      <c r="H45" s="23">
        <v>0</v>
      </c>
      <c r="I45" s="23"/>
      <c r="J45" s="61">
        <f t="shared" si="1"/>
        <v>2623140</v>
      </c>
      <c r="K45" s="85">
        <v>69133</v>
      </c>
    </row>
    <row r="46" spans="1:11" x14ac:dyDescent="0.3">
      <c r="A46" s="11">
        <v>39</v>
      </c>
      <c r="B46" t="str">
        <f t="shared" si="2"/>
        <v>62 (Sooke)</v>
      </c>
      <c r="C46" s="20">
        <v>62</v>
      </c>
      <c r="D46" s="21" t="s">
        <v>113</v>
      </c>
      <c r="E46" s="22">
        <v>2276220</v>
      </c>
      <c r="F46" s="23">
        <v>0</v>
      </c>
      <c r="G46" s="23">
        <f t="shared" si="0"/>
        <v>2276220</v>
      </c>
      <c r="H46" s="23">
        <v>67293</v>
      </c>
      <c r="I46" s="23"/>
      <c r="J46" s="61">
        <f t="shared" si="1"/>
        <v>2343513</v>
      </c>
      <c r="K46" s="85">
        <v>98549</v>
      </c>
    </row>
    <row r="47" spans="1:11" x14ac:dyDescent="0.3">
      <c r="A47" s="11">
        <v>40</v>
      </c>
      <c r="B47" t="str">
        <f t="shared" si="2"/>
        <v>63 (Saanich)</v>
      </c>
      <c r="C47" s="20">
        <v>63</v>
      </c>
      <c r="D47" s="21" t="s">
        <v>114</v>
      </c>
      <c r="E47" s="22">
        <v>1099170</v>
      </c>
      <c r="F47" s="23">
        <v>0</v>
      </c>
      <c r="G47" s="23">
        <f t="shared" si="0"/>
        <v>1099170</v>
      </c>
      <c r="H47" s="23">
        <v>0</v>
      </c>
      <c r="I47" s="23"/>
      <c r="J47" s="61">
        <f t="shared" si="1"/>
        <v>1099170</v>
      </c>
      <c r="K47" s="85">
        <v>88617</v>
      </c>
    </row>
    <row r="48" spans="1:11" x14ac:dyDescent="0.3">
      <c r="A48" s="11">
        <v>41</v>
      </c>
      <c r="B48" t="str">
        <f t="shared" si="2"/>
        <v>64 (Gulf Islands)</v>
      </c>
      <c r="C48" s="20">
        <v>64</v>
      </c>
      <c r="D48" s="21" t="s">
        <v>115</v>
      </c>
      <c r="E48" s="22">
        <v>279660</v>
      </c>
      <c r="F48" s="23">
        <v>0</v>
      </c>
      <c r="G48" s="23">
        <f t="shared" si="0"/>
        <v>279660</v>
      </c>
      <c r="H48" s="23">
        <v>48140</v>
      </c>
      <c r="I48" s="23"/>
      <c r="J48" s="61">
        <f t="shared" si="1"/>
        <v>327800</v>
      </c>
      <c r="K48" s="85">
        <v>60209</v>
      </c>
    </row>
    <row r="49" spans="1:11" x14ac:dyDescent="0.3">
      <c r="A49" s="11">
        <v>42</v>
      </c>
      <c r="B49" t="str">
        <f t="shared" si="2"/>
        <v>67 (Okanagan Skaha)</v>
      </c>
      <c r="C49" s="20">
        <v>67</v>
      </c>
      <c r="D49" s="21" t="s">
        <v>116</v>
      </c>
      <c r="E49" s="22">
        <v>1617780</v>
      </c>
      <c r="F49" s="23">
        <v>0</v>
      </c>
      <c r="G49" s="23">
        <f t="shared" si="0"/>
        <v>1617780</v>
      </c>
      <c r="H49" s="23">
        <v>56741</v>
      </c>
      <c r="I49" s="23">
        <v>-1770</v>
      </c>
      <c r="J49" s="61">
        <f t="shared" si="1"/>
        <v>1672751</v>
      </c>
      <c r="K49" s="85">
        <v>59720</v>
      </c>
    </row>
    <row r="50" spans="1:11" x14ac:dyDescent="0.3">
      <c r="A50" s="11">
        <v>43</v>
      </c>
      <c r="B50" t="str">
        <f t="shared" si="2"/>
        <v>68 (Nanaimo-Ladysmith)</v>
      </c>
      <c r="C50" s="20">
        <v>68</v>
      </c>
      <c r="D50" s="21" t="s">
        <v>117</v>
      </c>
      <c r="E50" s="22">
        <v>4545360</v>
      </c>
      <c r="F50" s="23">
        <v>0</v>
      </c>
      <c r="G50" s="23">
        <f t="shared" si="0"/>
        <v>4545360</v>
      </c>
      <c r="H50" s="23">
        <v>290413</v>
      </c>
      <c r="I50" s="23"/>
      <c r="J50" s="61">
        <f t="shared" si="1"/>
        <v>4835773</v>
      </c>
      <c r="K50" s="85">
        <v>88173</v>
      </c>
    </row>
    <row r="51" spans="1:11" x14ac:dyDescent="0.3">
      <c r="A51" s="11">
        <v>44</v>
      </c>
      <c r="B51" t="str">
        <f t="shared" si="2"/>
        <v>69 (Qualicum)</v>
      </c>
      <c r="C51" s="20">
        <v>69</v>
      </c>
      <c r="D51" s="21" t="s">
        <v>118</v>
      </c>
      <c r="E51" s="22">
        <v>991200</v>
      </c>
      <c r="F51" s="23">
        <v>0</v>
      </c>
      <c r="G51" s="23">
        <f t="shared" si="0"/>
        <v>991200</v>
      </c>
      <c r="H51" s="23">
        <v>104932</v>
      </c>
      <c r="I51" s="23"/>
      <c r="J51" s="61">
        <f t="shared" si="1"/>
        <v>1096132</v>
      </c>
      <c r="K51" s="85">
        <v>69408</v>
      </c>
    </row>
    <row r="52" spans="1:11" x14ac:dyDescent="0.3">
      <c r="A52" s="11">
        <v>45</v>
      </c>
      <c r="B52" t="str">
        <f t="shared" si="2"/>
        <v>70 (Pacific Rim)</v>
      </c>
      <c r="C52" s="20">
        <v>70</v>
      </c>
      <c r="D52" s="21" t="s">
        <v>119</v>
      </c>
      <c r="E52" s="22">
        <v>2347020</v>
      </c>
      <c r="F52" s="23">
        <v>0</v>
      </c>
      <c r="G52" s="23">
        <f t="shared" si="0"/>
        <v>2347020</v>
      </c>
      <c r="H52" s="23">
        <v>145581</v>
      </c>
      <c r="I52" s="23"/>
      <c r="J52" s="61">
        <f t="shared" si="1"/>
        <v>2492601</v>
      </c>
      <c r="K52" s="85">
        <v>108591</v>
      </c>
    </row>
    <row r="53" spans="1:11" x14ac:dyDescent="0.3">
      <c r="A53" s="11">
        <v>46</v>
      </c>
      <c r="B53" t="str">
        <f t="shared" si="2"/>
        <v>71 (Comox Valley)</v>
      </c>
      <c r="C53" s="20">
        <v>71</v>
      </c>
      <c r="D53" s="21" t="s">
        <v>120</v>
      </c>
      <c r="E53" s="22">
        <v>3152370</v>
      </c>
      <c r="F53" s="23">
        <v>0</v>
      </c>
      <c r="G53" s="23">
        <f t="shared" si="0"/>
        <v>3152370</v>
      </c>
      <c r="H53" s="23">
        <v>208064</v>
      </c>
      <c r="I53" s="23"/>
      <c r="J53" s="61">
        <f t="shared" si="1"/>
        <v>3360434</v>
      </c>
      <c r="K53" s="85">
        <v>69614</v>
      </c>
    </row>
    <row r="54" spans="1:11" x14ac:dyDescent="0.3">
      <c r="A54" s="11">
        <v>47</v>
      </c>
      <c r="B54" t="str">
        <f t="shared" si="2"/>
        <v>72 (Campbell River)</v>
      </c>
      <c r="C54" s="20">
        <v>72</v>
      </c>
      <c r="D54" s="21" t="s">
        <v>121</v>
      </c>
      <c r="E54" s="22">
        <v>2253210</v>
      </c>
      <c r="F54" s="23">
        <v>0</v>
      </c>
      <c r="G54" s="23">
        <f t="shared" si="0"/>
        <v>2253210</v>
      </c>
      <c r="H54" s="23">
        <v>54145</v>
      </c>
      <c r="I54" s="23"/>
      <c r="J54" s="61">
        <f t="shared" si="1"/>
        <v>2307355</v>
      </c>
      <c r="K54" s="85">
        <v>109207</v>
      </c>
    </row>
    <row r="55" spans="1:11" x14ac:dyDescent="0.3">
      <c r="A55" s="11">
        <v>48</v>
      </c>
      <c r="B55" t="str">
        <f t="shared" si="2"/>
        <v>73 (Kamloops-Thompson)</v>
      </c>
      <c r="C55" s="20">
        <v>73</v>
      </c>
      <c r="D55" s="21" t="s">
        <v>122</v>
      </c>
      <c r="E55" s="22">
        <v>5483460</v>
      </c>
      <c r="F55" s="23">
        <v>0</v>
      </c>
      <c r="G55" s="23">
        <f t="shared" si="0"/>
        <v>5483460</v>
      </c>
      <c r="H55" s="23">
        <v>237107</v>
      </c>
      <c r="I55" s="23"/>
      <c r="J55" s="61">
        <f t="shared" si="1"/>
        <v>5720567</v>
      </c>
      <c r="K55" s="85">
        <v>117049</v>
      </c>
    </row>
    <row r="56" spans="1:11" x14ac:dyDescent="0.3">
      <c r="A56" s="11">
        <v>49</v>
      </c>
      <c r="B56" t="str">
        <f t="shared" si="2"/>
        <v>74 (Gold Trail)</v>
      </c>
      <c r="C56" s="20">
        <v>74</v>
      </c>
      <c r="D56" s="21" t="s">
        <v>123</v>
      </c>
      <c r="E56" s="22">
        <v>1196520</v>
      </c>
      <c r="F56" s="23">
        <v>0</v>
      </c>
      <c r="G56" s="23">
        <f t="shared" si="0"/>
        <v>1196520</v>
      </c>
      <c r="H56" s="23">
        <v>0</v>
      </c>
      <c r="I56" s="23">
        <v>-15930</v>
      </c>
      <c r="J56" s="61">
        <f t="shared" si="1"/>
        <v>1180590</v>
      </c>
      <c r="K56" s="85">
        <v>248450</v>
      </c>
    </row>
    <row r="57" spans="1:11" x14ac:dyDescent="0.3">
      <c r="A57" s="11">
        <v>50</v>
      </c>
      <c r="B57" t="str">
        <f t="shared" si="2"/>
        <v>75 (Mission)</v>
      </c>
      <c r="C57" s="20">
        <v>75</v>
      </c>
      <c r="D57" s="21" t="s">
        <v>124</v>
      </c>
      <c r="E57" s="22">
        <v>2097450</v>
      </c>
      <c r="F57" s="23">
        <v>0</v>
      </c>
      <c r="G57" s="23">
        <f t="shared" si="0"/>
        <v>2097450</v>
      </c>
      <c r="H57" s="23">
        <v>0</v>
      </c>
      <c r="I57" s="23"/>
      <c r="J57" s="61">
        <f t="shared" si="1"/>
        <v>2097450</v>
      </c>
      <c r="K57" s="85">
        <v>96250</v>
      </c>
    </row>
    <row r="58" spans="1:11" x14ac:dyDescent="0.3">
      <c r="A58" s="11">
        <v>51</v>
      </c>
      <c r="B58" t="str">
        <f t="shared" si="2"/>
        <v>78 (Fraser-Cascade)</v>
      </c>
      <c r="C58" s="20">
        <v>78</v>
      </c>
      <c r="D58" s="21" t="s">
        <v>125</v>
      </c>
      <c r="E58" s="22">
        <v>1173510</v>
      </c>
      <c r="F58" s="23">
        <v>0</v>
      </c>
      <c r="G58" s="23">
        <f t="shared" si="0"/>
        <v>1173510</v>
      </c>
      <c r="H58" s="23">
        <v>81406</v>
      </c>
      <c r="I58" s="23"/>
      <c r="J58" s="61">
        <f t="shared" si="1"/>
        <v>1254916</v>
      </c>
      <c r="K58" s="85">
        <v>204112</v>
      </c>
    </row>
    <row r="59" spans="1:11" x14ac:dyDescent="0.3">
      <c r="A59" s="11">
        <v>52</v>
      </c>
      <c r="B59" t="str">
        <f t="shared" si="2"/>
        <v>79 (Cowichan Valley)</v>
      </c>
      <c r="C59" s="20">
        <v>79</v>
      </c>
      <c r="D59" s="21" t="s">
        <v>126</v>
      </c>
      <c r="E59" s="22">
        <v>3101040</v>
      </c>
      <c r="F59" s="23">
        <v>0</v>
      </c>
      <c r="G59" s="23">
        <f t="shared" si="0"/>
        <v>3101040</v>
      </c>
      <c r="H59" s="23">
        <v>643186</v>
      </c>
      <c r="I59" s="23"/>
      <c r="J59" s="61">
        <f t="shared" si="1"/>
        <v>3744226</v>
      </c>
      <c r="K59" s="85">
        <v>118726</v>
      </c>
    </row>
    <row r="60" spans="1:11" x14ac:dyDescent="0.3">
      <c r="A60" s="11">
        <v>53</v>
      </c>
      <c r="B60" t="str">
        <f t="shared" si="2"/>
        <v>81 (Fort Nelson)</v>
      </c>
      <c r="C60" s="20">
        <v>81</v>
      </c>
      <c r="D60" s="21" t="s">
        <v>127</v>
      </c>
      <c r="E60" s="22">
        <v>405330</v>
      </c>
      <c r="F60" s="23">
        <v>0</v>
      </c>
      <c r="G60" s="23">
        <f t="shared" si="0"/>
        <v>405330</v>
      </c>
      <c r="H60" s="23">
        <v>88643</v>
      </c>
      <c r="I60" s="23"/>
      <c r="J60" s="61">
        <f t="shared" si="1"/>
        <v>493973</v>
      </c>
      <c r="K60" s="85">
        <v>73366</v>
      </c>
    </row>
    <row r="61" spans="1:11" x14ac:dyDescent="0.3">
      <c r="A61" s="11">
        <v>54</v>
      </c>
      <c r="B61" t="str">
        <f t="shared" si="2"/>
        <v>82 (Coast Mountains)</v>
      </c>
      <c r="C61" s="20">
        <v>82</v>
      </c>
      <c r="D61" s="21" t="s">
        <v>128</v>
      </c>
      <c r="E61" s="22">
        <v>3405480</v>
      </c>
      <c r="F61" s="23">
        <v>0</v>
      </c>
      <c r="G61" s="23">
        <f t="shared" si="0"/>
        <v>3405480</v>
      </c>
      <c r="H61" s="23">
        <v>571684</v>
      </c>
      <c r="I61" s="23"/>
      <c r="J61" s="61">
        <f t="shared" si="1"/>
        <v>3977164</v>
      </c>
      <c r="K61" s="85">
        <v>172395</v>
      </c>
    </row>
    <row r="62" spans="1:11" x14ac:dyDescent="0.3">
      <c r="A62" s="11">
        <v>55</v>
      </c>
      <c r="B62" t="str">
        <f t="shared" si="2"/>
        <v>83 (North Okanagan-Shuswap)</v>
      </c>
      <c r="C62" s="20">
        <v>83</v>
      </c>
      <c r="D62" s="21" t="s">
        <v>129</v>
      </c>
      <c r="E62" s="22">
        <v>2230200</v>
      </c>
      <c r="F62" s="23">
        <v>0</v>
      </c>
      <c r="G62" s="23">
        <f t="shared" si="0"/>
        <v>2230200</v>
      </c>
      <c r="H62" s="23">
        <v>295259</v>
      </c>
      <c r="I62" s="23"/>
      <c r="J62" s="61">
        <f t="shared" si="1"/>
        <v>2525459</v>
      </c>
      <c r="K62" s="85">
        <v>99284</v>
      </c>
    </row>
    <row r="63" spans="1:11" x14ac:dyDescent="0.3">
      <c r="A63" s="11">
        <v>56</v>
      </c>
      <c r="B63" t="str">
        <f t="shared" si="2"/>
        <v>84 (Vancouver Island West)</v>
      </c>
      <c r="C63" s="20">
        <v>84</v>
      </c>
      <c r="D63" s="21" t="s">
        <v>130</v>
      </c>
      <c r="E63" s="22">
        <v>315060</v>
      </c>
      <c r="F63" s="23">
        <v>0</v>
      </c>
      <c r="G63" s="23">
        <f t="shared" si="0"/>
        <v>315060</v>
      </c>
      <c r="H63" s="23">
        <v>0</v>
      </c>
      <c r="I63" s="23"/>
      <c r="J63" s="61">
        <f t="shared" si="1"/>
        <v>315060</v>
      </c>
      <c r="K63" s="85">
        <v>91052</v>
      </c>
    </row>
    <row r="64" spans="1:11" x14ac:dyDescent="0.3">
      <c r="A64" s="11">
        <v>57</v>
      </c>
      <c r="B64" t="str">
        <f t="shared" si="2"/>
        <v>85 (Vancouver Island North)</v>
      </c>
      <c r="C64" s="20">
        <v>85</v>
      </c>
      <c r="D64" s="21" t="s">
        <v>131</v>
      </c>
      <c r="E64" s="22">
        <v>1019520</v>
      </c>
      <c r="F64" s="23">
        <v>0</v>
      </c>
      <c r="G64" s="23">
        <f t="shared" si="0"/>
        <v>1019520</v>
      </c>
      <c r="H64" s="23">
        <v>0</v>
      </c>
      <c r="I64" s="23"/>
      <c r="J64" s="61">
        <f t="shared" si="1"/>
        <v>1019520</v>
      </c>
      <c r="K64" s="85">
        <v>175663</v>
      </c>
    </row>
    <row r="65" spans="1:11" x14ac:dyDescent="0.3">
      <c r="A65" s="11">
        <v>58</v>
      </c>
      <c r="B65" t="str">
        <f t="shared" si="2"/>
        <v>87 (Stikine)</v>
      </c>
      <c r="C65" s="20">
        <v>87</v>
      </c>
      <c r="D65" s="21" t="s">
        <v>132</v>
      </c>
      <c r="E65" s="22">
        <v>226560</v>
      </c>
      <c r="F65" s="23">
        <v>0</v>
      </c>
      <c r="G65" s="23">
        <f t="shared" si="0"/>
        <v>226560</v>
      </c>
      <c r="H65" s="23">
        <v>0</v>
      </c>
      <c r="I65" s="23"/>
      <c r="J65" s="61">
        <f t="shared" si="1"/>
        <v>226560</v>
      </c>
      <c r="K65" s="85">
        <v>112618</v>
      </c>
    </row>
    <row r="66" spans="1:11" x14ac:dyDescent="0.3">
      <c r="A66" s="11">
        <v>59</v>
      </c>
      <c r="B66" t="str">
        <f t="shared" si="2"/>
        <v>91 (Nechako Lakes)</v>
      </c>
      <c r="C66" s="20">
        <v>91</v>
      </c>
      <c r="D66" s="21" t="s">
        <v>133</v>
      </c>
      <c r="E66" s="22">
        <v>2424900</v>
      </c>
      <c r="F66" s="23">
        <v>0</v>
      </c>
      <c r="G66" s="23">
        <f t="shared" si="0"/>
        <v>2424900</v>
      </c>
      <c r="H66" s="23">
        <v>54852</v>
      </c>
      <c r="I66" s="23"/>
      <c r="J66" s="61">
        <f t="shared" si="1"/>
        <v>2479752</v>
      </c>
      <c r="K66" s="85">
        <v>195001</v>
      </c>
    </row>
    <row r="67" spans="1:11" x14ac:dyDescent="0.3">
      <c r="A67" s="11">
        <v>60</v>
      </c>
      <c r="B67" t="str">
        <f t="shared" si="2"/>
        <v>92 (Nisga'a)</v>
      </c>
      <c r="C67" s="20">
        <v>92</v>
      </c>
      <c r="D67" s="21" t="s">
        <v>134</v>
      </c>
      <c r="E67" s="22">
        <v>665520</v>
      </c>
      <c r="F67" s="23">
        <v>0</v>
      </c>
      <c r="G67" s="23">
        <f t="shared" si="0"/>
        <v>665520</v>
      </c>
      <c r="H67" s="23">
        <v>25662</v>
      </c>
      <c r="I67" s="23"/>
      <c r="J67" s="61">
        <f t="shared" si="1"/>
        <v>691182</v>
      </c>
      <c r="K67" s="85">
        <v>95987</v>
      </c>
    </row>
    <row r="68" spans="1:11" x14ac:dyDescent="0.3">
      <c r="A68" s="11">
        <v>61</v>
      </c>
      <c r="B68" t="str">
        <f t="shared" si="2"/>
        <v>93 (Conseil Scolaire Francophone)</v>
      </c>
      <c r="C68" s="24">
        <v>93</v>
      </c>
      <c r="D68" s="25" t="s">
        <v>135</v>
      </c>
      <c r="E68" s="26">
        <v>677910</v>
      </c>
      <c r="F68" s="27">
        <v>0</v>
      </c>
      <c r="G68" s="27">
        <f>SUM(E68:F68)</f>
        <v>677910</v>
      </c>
      <c r="H68" s="27">
        <v>43747</v>
      </c>
      <c r="I68" s="27"/>
      <c r="J68" s="61">
        <f>SUM(G68:I68)</f>
        <v>721657</v>
      </c>
      <c r="K68" s="85">
        <v>94503</v>
      </c>
    </row>
    <row r="69" spans="1:11" ht="15" thickBot="1" x14ac:dyDescent="0.35">
      <c r="C69" s="28"/>
      <c r="D69" s="29" t="s">
        <v>136</v>
      </c>
      <c r="E69" s="30">
        <f>SUM(E9:E68)</f>
        <v>114095970</v>
      </c>
      <c r="F69" s="58">
        <f t="shared" ref="F69:G69" si="3">SUM(F9:F68)</f>
        <v>53169</v>
      </c>
      <c r="G69" s="58">
        <f t="shared" si="3"/>
        <v>114149139</v>
      </c>
      <c r="H69" s="58">
        <f t="shared" ref="H69:I69" si="4">SUM(H9:H68)</f>
        <v>5903019</v>
      </c>
      <c r="I69" s="58">
        <f t="shared" si="4"/>
        <v>-106200</v>
      </c>
      <c r="J69" s="62">
        <f>SUM(J9:J68)</f>
        <v>119945958</v>
      </c>
      <c r="K69" s="86">
        <f>SUM(K9:K68)</f>
        <v>5670203</v>
      </c>
    </row>
    <row r="70" spans="1:11" ht="15" thickTop="1" x14ac:dyDescent="0.3"/>
  </sheetData>
  <sheetProtection algorithmName="SHA-512" hashValue="c0KVoUvli0ExpG46IieCOFuxRPzKYIz6GTekvBcrZjfvK4zw9dc/PtMK3kRsLOHktNOB8ojST+l+WgvGU5hAiA==" saltValue="+j7n7dDDB/xBxZW0DM3dog==" spinCount="100000" sheet="1" objects="1" scenarios="1"/>
  <mergeCells count="8">
    <mergeCell ref="K6:K7"/>
    <mergeCell ref="H6:H7"/>
    <mergeCell ref="I6:I7"/>
    <mergeCell ref="J6:J7"/>
    <mergeCell ref="C1:J1"/>
    <mergeCell ref="C2:J2"/>
    <mergeCell ref="C3:J3"/>
    <mergeCell ref="E6:G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7" orientation="portrait" r:id="rId1"/>
  <headerFooter>
    <oddFooter>&amp;RMarch 2017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9da97c54-3012-49fd-8896-0db67528b2a3" xsi:nil="true"/>
    <lcf76f155ced4ddcb4097134ff3c332f xmlns="9da97c54-3012-49fd-8896-0db67528b2a3">
      <Terms xmlns="http://schemas.microsoft.com/office/infopath/2007/PartnerControls"/>
    </lcf76f155ced4ddcb4097134ff3c332f>
    <TaxCatchAll xmlns="a10d9883-6879-4486-9776-c67b50dca88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C1F259FB5F1743B0AABDE6E19F3587" ma:contentTypeVersion="15" ma:contentTypeDescription="Create a new document." ma:contentTypeScope="" ma:versionID="197ef63f42850ea5539349d84736bef9">
  <xsd:schema xmlns:xsd="http://www.w3.org/2001/XMLSchema" xmlns:xs="http://www.w3.org/2001/XMLSchema" xmlns:p="http://schemas.microsoft.com/office/2006/metadata/properties" xmlns:ns2="9da97c54-3012-49fd-8896-0db67528b2a3" xmlns:ns3="a10d9883-6879-4486-9776-c67b50dca88e" targetNamespace="http://schemas.microsoft.com/office/2006/metadata/properties" ma:root="true" ma:fieldsID="3c5e3f5eefc2b92454afe60b7d20a218" ns2:_="" ns3:_="">
    <xsd:import namespace="9da97c54-3012-49fd-8896-0db67528b2a3"/>
    <xsd:import namespace="a10d9883-6879-4486-9776-c67b50dca8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Not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a97c54-3012-49fd-8896-0db67528b2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s" ma:index="14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0d9883-6879-4486-9776-c67b50dca88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41302640-33fa-49e2-b3eb-16fe5876aec8}" ma:internalName="TaxCatchAll" ma:showField="CatchAllData" ma:web="a10d9883-6879-4486-9776-c67b50dca8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36A598-CC6E-43C9-ADC1-AD3986CF5388}">
  <ds:schemaRefs>
    <ds:schemaRef ds:uri="http://purl.org/dc/terms/"/>
    <ds:schemaRef ds:uri="http://schemas.microsoft.com/office/2006/metadata/properties"/>
    <ds:schemaRef ds:uri="9da97c54-3012-49fd-8896-0db67528b2a3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a10d9883-6879-4486-9776-c67b50dca88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C466EB1-2083-41B0-8DE0-DC2139E2CE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4A4330-6F8D-465E-8385-C4DEB42531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a97c54-3012-49fd-8896-0db67528b2a3"/>
    <ds:schemaRef ds:uri="a10d9883-6879-4486-9776-c67b50dca8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Targeted Spending - Indigenous</vt:lpstr>
      <vt:lpstr>ABED</vt:lpstr>
      <vt:lpstr>ABED</vt:lpstr>
      <vt:lpstr>ABED!Print_Area</vt:lpstr>
      <vt:lpstr>'Targeted Spending - Indigenous'!Print_Titles</vt:lpstr>
      <vt:lpstr>SD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Indigenous Education Year-End Financial Report Template</dc:title>
  <dc:subject>Indigenous Education Year-End Financial Report Template</dc:subject>
  <dc:creator>Ministry of Education and Child Care</dc:creator>
  <cp:keywords>Indigenous Education Year-End Financial Report Template</cp:keywords>
  <dc:description/>
  <cp:lastModifiedBy>Robson, Andrea ECC:EX</cp:lastModifiedBy>
  <cp:revision/>
  <dcterms:created xsi:type="dcterms:W3CDTF">2019-08-06T16:14:55Z</dcterms:created>
  <dcterms:modified xsi:type="dcterms:W3CDTF">2025-08-21T18:40:51Z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0x010100E2C1F259FB5F1743B0AABDE6E19F3587</vt:lpwstr>
  </property>
  <property fmtid="{D5CDD505-2E9C-101B-9397-08002B2CF9AE}" pid="3" name="MediaServiceImageTags">
    <vt:lpwstr/>
  </property>
</Properties>
</file>